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workbookProtection lockStructure="1"/>
  <bookViews>
    <workbookView xWindow="0" yWindow="0" windowWidth="15390" windowHeight="8085" tabRatio="901" activeTab="3"/>
  </bookViews>
  <sheets>
    <sheet name="Исходная информация" sheetId="1" r:id="rId1"/>
    <sheet name="Внутреннее освещение" sheetId="2" r:id="rId2"/>
    <sheet name="Наружное освещение" sheetId="3" r:id="rId3"/>
    <sheet name="Режим работы системы электросн." sheetId="4" r:id="rId4"/>
    <sheet name="Расчет (Здание 1)" sheetId="5" state="hidden" r:id="rId5"/>
    <sheet name="Расчет (Здание 2)" sheetId="6" state="hidden" r:id="rId6"/>
    <sheet name="Расчет (Здание 3)" sheetId="7" state="hidden" r:id="rId7"/>
    <sheet name="Расчет (Здание 4)" sheetId="8" state="hidden" r:id="rId8"/>
    <sheet name="Расчет (Здание 5)" sheetId="9" state="hidden" r:id="rId9"/>
    <sheet name="Расчет (Здание 6)" sheetId="10" state="hidden" r:id="rId10"/>
    <sheet name="Расчет (Здание 7)" sheetId="11" state="hidden" r:id="rId11"/>
    <sheet name="Расчет (Здание 8)" sheetId="12" state="hidden" r:id="rId12"/>
    <sheet name="Расчет (Здание 9)" sheetId="13" state="hidden" r:id="rId13"/>
    <sheet name="Расчет (Здание 10)" sheetId="14" state="hidden" r:id="rId14"/>
    <sheet name="Финальный лист" sheetId="15" state="hidden" r:id="rId15"/>
    <sheet name="Спр. инф." sheetId="16" state="hidden" r:id="rId16"/>
    <sheet name="Климатология" sheetId="17" state="hidden" r:id="rId17"/>
  </sheets>
  <externalReferences>
    <externalReference r:id="rId20"/>
  </externalReferences>
  <definedNames>
    <definedName name="_xlfn.IFERROR" hidden="1">#NAME?</definedName>
    <definedName name="_xlfn.SUMIFS" hidden="1">#NAME?</definedName>
    <definedName name="CTC">#REF!</definedName>
    <definedName name="CTK">#REF!</definedName>
    <definedName name="Cопротивление_теплопередачи_стен___________________________________________R0_ст_______________________________м2_∙__ºС_Вт">#REF!</definedName>
    <definedName name="CТС">#REF!</definedName>
    <definedName name="NRTG">#REF!</definedName>
    <definedName name="NRTUT">#REF!</definedName>
    <definedName name="UOX">#REF!</definedName>
    <definedName name="XY">#REF!</definedName>
    <definedName name="_xlnm.Print_Area" localSheetId="3">'Режим работы системы электросн.'!$B$2:$P$12</definedName>
    <definedName name="_xlnm.Print_Area" localSheetId="14">'Финальный лист'!$B$2:$R$87</definedName>
    <definedName name="СТС">#REF!</definedName>
    <definedName name="ТАБИСХДАНН">#REF!</definedName>
    <definedName name="Тип_компрессора">'[1]Лист2'!$A$2:$A$4</definedName>
    <definedName name="Тип_охлаждения">'[1]Лист2'!$B$2:$B$5</definedName>
  </definedNames>
  <calcPr fullCalcOnLoad="1"/>
</workbook>
</file>

<file path=xl/sharedStrings.xml><?xml version="1.0" encoding="utf-8"?>
<sst xmlns="http://schemas.openxmlformats.org/spreadsheetml/2006/main" count="3713" uniqueCount="879">
  <si>
    <t>№</t>
  </si>
  <si>
    <t>Наименование</t>
  </si>
  <si>
    <t>Ед. изм.</t>
  </si>
  <si>
    <t>Примечание</t>
  </si>
  <si>
    <t>янв</t>
  </si>
  <si>
    <t>фев</t>
  </si>
  <si>
    <t>мар</t>
  </si>
  <si>
    <t>апр</t>
  </si>
  <si>
    <t>май</t>
  </si>
  <si>
    <t>июн</t>
  </si>
  <si>
    <t>июл</t>
  </si>
  <si>
    <t>авг</t>
  </si>
  <si>
    <t>сен</t>
  </si>
  <si>
    <t>окт</t>
  </si>
  <si>
    <t>ноя</t>
  </si>
  <si>
    <t>дек</t>
  </si>
  <si>
    <t>год</t>
  </si>
  <si>
    <t>Гкал</t>
  </si>
  <si>
    <t>исх. Данные</t>
  </si>
  <si>
    <t>сут</t>
  </si>
  <si>
    <r>
      <rPr>
        <vertAlign val="superscript"/>
        <sz val="11"/>
        <color indexed="8"/>
        <rFont val="Times New Roman"/>
        <family val="1"/>
      </rPr>
      <t>о</t>
    </r>
    <r>
      <rPr>
        <sz val="11"/>
        <color indexed="8"/>
        <rFont val="Times New Roman"/>
        <family val="1"/>
      </rPr>
      <t>С</t>
    </r>
  </si>
  <si>
    <t>куб. м</t>
  </si>
  <si>
    <t>-</t>
  </si>
  <si>
    <t>исх. Данные (выбрать из списка ближайшее)</t>
  </si>
  <si>
    <t>Фактическая среднемесячная температура наружного воздуха</t>
  </si>
  <si>
    <t>Расчетная температура наружного воздуха для проектирования системы отопления</t>
  </si>
  <si>
    <t>СНиП 23-01-99 Строительная климатология</t>
  </si>
  <si>
    <t>Нормативная температура воздуха внутри помещений</t>
  </si>
  <si>
    <t>Гкал/ч</t>
  </si>
  <si>
    <t>Поправочный коэффициент, учитывающий район строительства здания</t>
  </si>
  <si>
    <t>мет Памфилова, табл. 2 Прил. 1</t>
  </si>
  <si>
    <r>
      <t xml:space="preserve">Поправочный коэффициент, учитывающий район строительства здания, </t>
    </r>
    <r>
      <rPr>
        <i/>
        <sz val="11"/>
        <color indexed="8"/>
        <rFont val="Times New Roman"/>
        <family val="1"/>
      </rPr>
      <t>a</t>
    </r>
  </si>
  <si>
    <t>мет Памфилова, Табл 3-6 Прил 1</t>
  </si>
  <si>
    <t>Фактическая продолжительность работы системы отопления в базовом периоде</t>
  </si>
  <si>
    <t>мет Памфилова_расчет</t>
  </si>
  <si>
    <t>по мет Памфилова_расчет</t>
  </si>
  <si>
    <t>%</t>
  </si>
  <si>
    <r>
      <t>t</t>
    </r>
    <r>
      <rPr>
        <i/>
        <vertAlign val="subscript"/>
        <sz val="10"/>
        <color indexed="8"/>
        <rFont val="Times New Roman"/>
        <family val="1"/>
      </rPr>
      <t>о</t>
    </r>
    <r>
      <rPr>
        <sz val="10"/>
        <color indexed="8"/>
        <rFont val="Times New Roman"/>
        <family val="1"/>
      </rPr>
      <t>, °С</t>
    </r>
  </si>
  <si>
    <t>α</t>
  </si>
  <si>
    <t>справка</t>
  </si>
  <si>
    <t>Республика, край</t>
  </si>
  <si>
    <t>Область, пункт</t>
  </si>
  <si>
    <t>Температура воздуха наиболее холодных суток, °С, обеспеченностью</t>
  </si>
  <si>
    <t>Температура воздуха наиболее холодной пятидневки, °С, обеспеченностью</t>
  </si>
  <si>
    <t>Температура воздуха, °С, обеспеченностью 0,94</t>
  </si>
  <si>
    <t>Абсолютная минимальная температура воздуха, °С</t>
  </si>
  <si>
    <t>Средняя суточная амплитуда темп. воздуха наиболее холодного
месяца, °С</t>
  </si>
  <si>
    <t>Продолжительность, сут, и средняя температура воздуха, °С, периода со средней суточной температурой воздуха</t>
  </si>
  <si>
    <t>Средняя месячная отн-ная влажность воздуха наиболее холодного 
месяца, %</t>
  </si>
  <si>
    <t>Средняя месячная отн-ная влажность воздуха в 15 ч. наиболее
холодного месяца, %</t>
  </si>
  <si>
    <t>Количество осадков за ноябрь-март, мм</t>
  </si>
  <si>
    <t>Преобла-дающее направление ветра за декабрь-февраль</t>
  </si>
  <si>
    <t>Максимальная из средних скоростей ветра по румбам за январь, м/с</t>
  </si>
  <si>
    <t>Средняя ско-рость ветра, м/с, за период со среднесут. температурой воздуха ≤ 8 oС</t>
  </si>
  <si>
    <t>≤ 0 oС</t>
  </si>
  <si>
    <t>≤ 8 oС</t>
  </si>
  <si>
    <t>≤ 10 oС</t>
  </si>
  <si>
    <t>продолжительность</t>
  </si>
  <si>
    <t>средняя температура</t>
  </si>
  <si>
    <t>Архангельская область</t>
  </si>
  <si>
    <t>Емецк</t>
  </si>
  <si>
    <t>ЮВ</t>
  </si>
  <si>
    <t>РОССИЙСКАЯ ФЕДЕРАЦИЯ</t>
  </si>
  <si>
    <t>Республика Адыгея</t>
  </si>
  <si>
    <t>Майкоп</t>
  </si>
  <si>
    <t>Барнаул</t>
  </si>
  <si>
    <t>Беля</t>
  </si>
  <si>
    <t>Змеиногорск</t>
  </si>
  <si>
    <t>Катанда</t>
  </si>
  <si>
    <t>Кош-Агач</t>
  </si>
  <si>
    <t>Онгудай</t>
  </si>
  <si>
    <t>Родино</t>
  </si>
  <si>
    <t>Рубцовск</t>
  </si>
  <si>
    <t>Славгород</t>
  </si>
  <si>
    <t>Тогул</t>
  </si>
  <si>
    <t>Амурская область</t>
  </si>
  <si>
    <t>Архара</t>
  </si>
  <si>
    <t>Белогорск</t>
  </si>
  <si>
    <t>Благовещенск</t>
  </si>
  <si>
    <t>Бомнак</t>
  </si>
  <si>
    <t>Братолюбовка</t>
  </si>
  <si>
    <t>—</t>
  </si>
  <si>
    <t>Бысса</t>
  </si>
  <si>
    <t>Гош</t>
  </si>
  <si>
    <t>Дамбуки</t>
  </si>
  <si>
    <t>Ерофей Павлович</t>
  </si>
  <si>
    <t>Зея</t>
  </si>
  <si>
    <t>Норский Склад</t>
  </si>
  <si>
    <t>Огорон</t>
  </si>
  <si>
    <t>Поярково</t>
  </si>
  <si>
    <t>Свободный</t>
  </si>
  <si>
    <t>Сковородино</t>
  </si>
  <si>
    <t>Средняя Нюкжа</t>
  </si>
  <si>
    <t>Тыган-Уркан</t>
  </si>
  <si>
    <t>Тында</t>
  </si>
  <si>
    <t>Унаха</t>
  </si>
  <si>
    <t>Усть-Нюкжа</t>
  </si>
  <si>
    <t>Черняево</t>
  </si>
  <si>
    <t>Шимановск</t>
  </si>
  <si>
    <t>Экимчан</t>
  </si>
  <si>
    <t>Архангельск</t>
  </si>
  <si>
    <t>Борковская</t>
  </si>
  <si>
    <t>Койнас</t>
  </si>
  <si>
    <t>Котлас</t>
  </si>
  <si>
    <t>Мезень</t>
  </si>
  <si>
    <t>Онега</t>
  </si>
  <si>
    <t>Астраханская область</t>
  </si>
  <si>
    <t>Астрахань</t>
  </si>
  <si>
    <t>Верхний Баскунчак</t>
  </si>
  <si>
    <t>Республика Башкортостан</t>
  </si>
  <si>
    <t>Белорецк</t>
  </si>
  <si>
    <t>Дуван</t>
  </si>
  <si>
    <t>Мелеуз</t>
  </si>
  <si>
    <t>Уфа</t>
  </si>
  <si>
    <t>Янаул</t>
  </si>
  <si>
    <t>Белгородская область</t>
  </si>
  <si>
    <t>Белгород</t>
  </si>
  <si>
    <t>Брянская область</t>
  </si>
  <si>
    <t>Брянск</t>
  </si>
  <si>
    <t>Республика Бурятия</t>
  </si>
  <si>
    <t>Бабушкин</t>
  </si>
  <si>
    <t>Баргузин</t>
  </si>
  <si>
    <t>Багдарин</t>
  </si>
  <si>
    <t>Кяхта</t>
  </si>
  <si>
    <t>Монды</t>
  </si>
  <si>
    <t>Нижнеангарск</t>
  </si>
  <si>
    <t>Уакит</t>
  </si>
  <si>
    <t>Улан-Удэ</t>
  </si>
  <si>
    <t>Хоринск</t>
  </si>
  <si>
    <t>Владимирская область</t>
  </si>
  <si>
    <t>Владимир</t>
  </si>
  <si>
    <t>Муром</t>
  </si>
  <si>
    <t>Волгоградская область</t>
  </si>
  <si>
    <t>Волгоград</t>
  </si>
  <si>
    <t>Камышин</t>
  </si>
  <si>
    <t>Костычевка</t>
  </si>
  <si>
    <t>Котельниково</t>
  </si>
  <si>
    <t>Новоаннинский</t>
  </si>
  <si>
    <t>Эльтон</t>
  </si>
  <si>
    <t>Вологодская область</t>
  </si>
  <si>
    <t>Бабаево</t>
  </si>
  <si>
    <t>Вологда</t>
  </si>
  <si>
    <t>Вытегра</t>
  </si>
  <si>
    <t>Никольск</t>
  </si>
  <si>
    <t>Тотьма</t>
  </si>
  <si>
    <t>Воронежская область</t>
  </si>
  <si>
    <t>Воронеж</t>
  </si>
  <si>
    <t>Республика Дагестан</t>
  </si>
  <si>
    <t>Махачкала</t>
  </si>
  <si>
    <t>Ивановская область</t>
  </si>
  <si>
    <t>Иваново</t>
  </si>
  <si>
    <t>Кинешма</t>
  </si>
  <si>
    <t>Южно-Сухокумск</t>
  </si>
  <si>
    <t>Иркутская область</t>
  </si>
  <si>
    <t>Алыгджер</t>
  </si>
  <si>
    <t>Бодайбо</t>
  </si>
  <si>
    <t>Братск</t>
  </si>
  <si>
    <t>Верхняя Гутара</t>
  </si>
  <si>
    <t>Дубровское</t>
  </si>
  <si>
    <t>Ербогачен</t>
  </si>
  <si>
    <t>Жигалово</t>
  </si>
  <si>
    <t>Зима</t>
  </si>
  <si>
    <t>Ика</t>
  </si>
  <si>
    <t>Илимск</t>
  </si>
  <si>
    <t>Иркутск</t>
  </si>
  <si>
    <t>Ичера</t>
  </si>
  <si>
    <t>Киренск</t>
  </si>
  <si>
    <t>Мама</t>
  </si>
  <si>
    <t>Марково</t>
  </si>
  <si>
    <t>Наканно</t>
  </si>
  <si>
    <t>Невон</t>
  </si>
  <si>
    <t>Непа</t>
  </si>
  <si>
    <t>Орлинга</t>
  </si>
  <si>
    <t>Перевоз</t>
  </si>
  <si>
    <t>Преображенка</t>
  </si>
  <si>
    <t>Слюдянка</t>
  </si>
  <si>
    <t>Тайшет</t>
  </si>
  <si>
    <t>Тулун</t>
  </si>
  <si>
    <t>Нальчик</t>
  </si>
  <si>
    <t>Калининградская область</t>
  </si>
  <si>
    <t>Калининград</t>
  </si>
  <si>
    <t>Элиста</t>
  </si>
  <si>
    <t>Калужская область</t>
  </si>
  <si>
    <t>Калуга</t>
  </si>
  <si>
    <t>Камчатская область</t>
  </si>
  <si>
    <t>Ключи</t>
  </si>
  <si>
    <t>Козыревск</t>
  </si>
  <si>
    <t>Лопатка, мыс</t>
  </si>
  <si>
    <t>Мильково</t>
  </si>
  <si>
    <t>Начики</t>
  </si>
  <si>
    <t>Соболево</t>
  </si>
  <si>
    <t>Кроноки</t>
  </si>
  <si>
    <t>Октябрьская</t>
  </si>
  <si>
    <t>Усть-Камчатск</t>
  </si>
  <si>
    <t>Карачаево-Черкесская Республика</t>
  </si>
  <si>
    <t>Черкесск</t>
  </si>
  <si>
    <t>Кемь</t>
  </si>
  <si>
    <t>Лоухи</t>
  </si>
  <si>
    <t>Олонец</t>
  </si>
  <si>
    <t>Паданы</t>
  </si>
  <si>
    <t>Петрозаводск</t>
  </si>
  <si>
    <t>Реболы</t>
  </si>
  <si>
    <t>Сортавала</t>
  </si>
  <si>
    <t>Кемерово</t>
  </si>
  <si>
    <t>Киселевск</t>
  </si>
  <si>
    <t>Кондома</t>
  </si>
  <si>
    <t>Мариинск</t>
  </si>
  <si>
    <t>Тайга</t>
  </si>
  <si>
    <t>Тисуль</t>
  </si>
  <si>
    <t>Топки</t>
  </si>
  <si>
    <t>Кировская область</t>
  </si>
  <si>
    <t>Нагорское</t>
  </si>
  <si>
    <t>Савали</t>
  </si>
  <si>
    <t>Республика Коми</t>
  </si>
  <si>
    <t>Вендинга</t>
  </si>
  <si>
    <t>Воркута</t>
  </si>
  <si>
    <t>Объячево</t>
  </si>
  <si>
    <t>Петрунь</t>
  </si>
  <si>
    <t>Печора</t>
  </si>
  <si>
    <t>Сыктывкар</t>
  </si>
  <si>
    <t>Усть-Уса</t>
  </si>
  <si>
    <t>Усть-Цильма</t>
  </si>
  <si>
    <t>Ухта</t>
  </si>
  <si>
    <t>Кострома</t>
  </si>
  <si>
    <t>Чухлома</t>
  </si>
  <si>
    <t>Шарья</t>
  </si>
  <si>
    <t>Краснодарский край</t>
  </si>
  <si>
    <t>Краснодар</t>
  </si>
  <si>
    <t>Красная Поляна</t>
  </si>
  <si>
    <t>Приморско-Ахтарск</t>
  </si>
  <si>
    <t>Сочи</t>
  </si>
  <si>
    <t>Тихорецк</t>
  </si>
  <si>
    <t>Агата</t>
  </si>
  <si>
    <t>Ачинск</t>
  </si>
  <si>
    <t>Боготол</t>
  </si>
  <si>
    <t>Богучаны</t>
  </si>
  <si>
    <t>Вельмо</t>
  </si>
  <si>
    <t>Верхнеимбатск</t>
  </si>
  <si>
    <t>Волочанка</t>
  </si>
  <si>
    <t>Енисейск</t>
  </si>
  <si>
    <t>Игарка</t>
  </si>
  <si>
    <t>Канск</t>
  </si>
  <si>
    <t>Кежма</t>
  </si>
  <si>
    <t>Красноярск</t>
  </si>
  <si>
    <t>Минусинск</t>
  </si>
  <si>
    <t>Таимба</t>
  </si>
  <si>
    <t>Троицкое</t>
  </si>
  <si>
    <t>Туруханск</t>
  </si>
  <si>
    <t>Ярцево</t>
  </si>
  <si>
    <t>Курганская область</t>
  </si>
  <si>
    <t>Курган</t>
  </si>
  <si>
    <t>Курская область</t>
  </si>
  <si>
    <t>Курск</t>
  </si>
  <si>
    <t>Липецкая область</t>
  </si>
  <si>
    <t>Липецк</t>
  </si>
  <si>
    <t>Ленинградская область</t>
  </si>
  <si>
    <t>Свирица</t>
  </si>
  <si>
    <t>Тихвин</t>
  </si>
  <si>
    <t>Магаданская область</t>
  </si>
  <si>
    <t>Аркагала</t>
  </si>
  <si>
    <t>Брохово</t>
  </si>
  <si>
    <t>Омсукчан</t>
  </si>
  <si>
    <t>Палатка</t>
  </si>
  <si>
    <t>Среднекан</t>
  </si>
  <si>
    <t>Сусуман</t>
  </si>
  <si>
    <t>Республика Марий Эл</t>
  </si>
  <si>
    <t>Йошкар-Ола</t>
  </si>
  <si>
    <t>Республика Мордовия</t>
  </si>
  <si>
    <t>Саранск</t>
  </si>
  <si>
    <t>Московская область</t>
  </si>
  <si>
    <t>Дмитров</t>
  </si>
  <si>
    <t>Кашира</t>
  </si>
  <si>
    <t>Москва</t>
  </si>
  <si>
    <t>Мурманская область</t>
  </si>
  <si>
    <t>Вайда-Губа</t>
  </si>
  <si>
    <t>Кандалакша</t>
  </si>
  <si>
    <t>Ковдор</t>
  </si>
  <si>
    <t>Краснощелье</t>
  </si>
  <si>
    <t>Ловозеро</t>
  </si>
  <si>
    <t>Мончегорск</t>
  </si>
  <si>
    <t>Мурманск</t>
  </si>
  <si>
    <t>Ниванкюль</t>
  </si>
  <si>
    <t>Пулозеро</t>
  </si>
  <si>
    <t>Пялица</t>
  </si>
  <si>
    <t>Териберка</t>
  </si>
  <si>
    <t>Умба</t>
  </si>
  <si>
    <t>Юкспор</t>
  </si>
  <si>
    <t>Нижегородская область</t>
  </si>
  <si>
    <t>Арзамас</t>
  </si>
  <si>
    <t>Выкса</t>
  </si>
  <si>
    <t>Новгородская область</t>
  </si>
  <si>
    <t>Боровичи</t>
  </si>
  <si>
    <t>Новосибирская область</t>
  </si>
  <si>
    <t>Барабинск</t>
  </si>
  <si>
    <t>Болотное</t>
  </si>
  <si>
    <t>Карасук</t>
  </si>
  <si>
    <t>Кочки</t>
  </si>
  <si>
    <t>Купино</t>
  </si>
  <si>
    <t>Кыштовка</t>
  </si>
  <si>
    <t>Новосибирск</t>
  </si>
  <si>
    <t>Татарск</t>
  </si>
  <si>
    <t>Чулым</t>
  </si>
  <si>
    <t>Омская область</t>
  </si>
  <si>
    <t>Исиль-Куль</t>
  </si>
  <si>
    <t>Омск</t>
  </si>
  <si>
    <t>Тара</t>
  </si>
  <si>
    <t>Черлак</t>
  </si>
  <si>
    <t>Оренбургская область</t>
  </si>
  <si>
    <t>Кувандык</t>
  </si>
  <si>
    <t>Оренбург</t>
  </si>
  <si>
    <t>Сорочинск</t>
  </si>
  <si>
    <t>Орловская область</t>
  </si>
  <si>
    <t>Орел</t>
  </si>
  <si>
    <t>Пензенская область</t>
  </si>
  <si>
    <t>Земетчино</t>
  </si>
  <si>
    <t>Пенза</t>
  </si>
  <si>
    <t>Пермская область</t>
  </si>
  <si>
    <t>Бисер</t>
  </si>
  <si>
    <t>Ножовка</t>
  </si>
  <si>
    <t>Пермь</t>
  </si>
  <si>
    <t>Чердынь</t>
  </si>
  <si>
    <t>Приморский край</t>
  </si>
  <si>
    <t>Агзу</t>
  </si>
  <si>
    <t>Анучино</t>
  </si>
  <si>
    <t>Астраханка</t>
  </si>
  <si>
    <t>Богополь</t>
  </si>
  <si>
    <t>Владивосток</t>
  </si>
  <si>
    <t>Дальнереченск</t>
  </si>
  <si>
    <t>Кировский</t>
  </si>
  <si>
    <t>Красный Яр</t>
  </si>
  <si>
    <t>Маргаритово</t>
  </si>
  <si>
    <t>Мельничное</t>
  </si>
  <si>
    <t>Партизанск</t>
  </si>
  <si>
    <t>Посьет</t>
  </si>
  <si>
    <t>Преображение</t>
  </si>
  <si>
    <t>Рудная Пристань</t>
  </si>
  <si>
    <t>Сосуново</t>
  </si>
  <si>
    <t>Чугуевка</t>
  </si>
  <si>
    <t>Псковская область</t>
  </si>
  <si>
    <t>Великие Луки</t>
  </si>
  <si>
    <t>Псков</t>
  </si>
  <si>
    <t>Ростовская область</t>
  </si>
  <si>
    <t>Миллерово</t>
  </si>
  <si>
    <t>Таганрог</t>
  </si>
  <si>
    <t>Рязанская область</t>
  </si>
  <si>
    <t>Рязань</t>
  </si>
  <si>
    <t>Самарская область</t>
  </si>
  <si>
    <t>Самара</t>
  </si>
  <si>
    <t>Свердловская область</t>
  </si>
  <si>
    <t>Верхотурье</t>
  </si>
  <si>
    <t>Екатеринбург</t>
  </si>
  <si>
    <t>Ивдель</t>
  </si>
  <si>
    <t>Каменск-Уральский</t>
  </si>
  <si>
    <t>Туринск</t>
  </si>
  <si>
    <t>Шамары</t>
  </si>
  <si>
    <t>Саратовская область</t>
  </si>
  <si>
    <t>Александров Гай</t>
  </si>
  <si>
    <t>Балашов</t>
  </si>
  <si>
    <t>Саратов</t>
  </si>
  <si>
    <t>Сахалинская область</t>
  </si>
  <si>
    <t>Долинск</t>
  </si>
  <si>
    <t>Кировское</t>
  </si>
  <si>
    <t>Корсаков</t>
  </si>
  <si>
    <t>Курильск</t>
  </si>
  <si>
    <t>Макаров</t>
  </si>
  <si>
    <t>Невельск</t>
  </si>
  <si>
    <t>Ноглики</t>
  </si>
  <si>
    <t>Оха</t>
  </si>
  <si>
    <t>Погиби</t>
  </si>
  <si>
    <t>Поронайск</t>
  </si>
  <si>
    <t>Рыбновск</t>
  </si>
  <si>
    <t>Холмск</t>
  </si>
  <si>
    <t>Владикавказ</t>
  </si>
  <si>
    <t>Смоленская область</t>
  </si>
  <si>
    <t>Вязьма</t>
  </si>
  <si>
    <t>Смоленск</t>
  </si>
  <si>
    <t>Ставропольский край</t>
  </si>
  <si>
    <t>Арзгир</t>
  </si>
  <si>
    <t>Кисловодск</t>
  </si>
  <si>
    <t>Невинномысск</t>
  </si>
  <si>
    <t>Пятигорск</t>
  </si>
  <si>
    <t>Ставрополь</t>
  </si>
  <si>
    <t>Тамбовская область</t>
  </si>
  <si>
    <t>Тамбов</t>
  </si>
  <si>
    <t>Республика Татарстан</t>
  </si>
  <si>
    <t>Бугульма</t>
  </si>
  <si>
    <t>Елабуга</t>
  </si>
  <si>
    <t>Казань</t>
  </si>
  <si>
    <t>Тверская область</t>
  </si>
  <si>
    <t>Бежецк</t>
  </si>
  <si>
    <t>Тверь</t>
  </si>
  <si>
    <t>Ржев</t>
  </si>
  <si>
    <t>Томская область</t>
  </si>
  <si>
    <t>Александровское</t>
  </si>
  <si>
    <t>Колпашево</t>
  </si>
  <si>
    <t>Средний Васюган</t>
  </si>
  <si>
    <t>Томск</t>
  </si>
  <si>
    <t>Усть-Озерное</t>
  </si>
  <si>
    <t>Республика Тыва</t>
  </si>
  <si>
    <t>Кызыл</t>
  </si>
  <si>
    <t>Тульская область</t>
  </si>
  <si>
    <t>Тула</t>
  </si>
  <si>
    <t>Тюменская область</t>
  </si>
  <si>
    <t>Демьянское</t>
  </si>
  <si>
    <t>Леуши</t>
  </si>
  <si>
    <t>Надым</t>
  </si>
  <si>
    <t>Октябрьское</t>
  </si>
  <si>
    <t>Салехард</t>
  </si>
  <si>
    <t>Сосьва</t>
  </si>
  <si>
    <t>Тобольск</t>
  </si>
  <si>
    <t>Тюмень</t>
  </si>
  <si>
    <t>Угут</t>
  </si>
  <si>
    <t>Удмуртская Республика</t>
  </si>
  <si>
    <t>Глазов</t>
  </si>
  <si>
    <t>Ижевск</t>
  </si>
  <si>
    <t>Сарапул</t>
  </si>
  <si>
    <t>Ульяновская область</t>
  </si>
  <si>
    <t>Сурское</t>
  </si>
  <si>
    <t>Ульяновск</t>
  </si>
  <si>
    <t>Хабаровский край</t>
  </si>
  <si>
    <t>Аян</t>
  </si>
  <si>
    <t>Байдуков</t>
  </si>
  <si>
    <t>Бикин</t>
  </si>
  <si>
    <t>Бира</t>
  </si>
  <si>
    <t>Биробиджан</t>
  </si>
  <si>
    <t>Вяземский</t>
  </si>
  <si>
    <t>Гвасюги</t>
  </si>
  <si>
    <t>Гроссевичи</t>
  </si>
  <si>
    <t>Де-Кастри</t>
  </si>
  <si>
    <t>Джаорэ</t>
  </si>
  <si>
    <t>Нижнетамбовское</t>
  </si>
  <si>
    <t>Облучье</t>
  </si>
  <si>
    <t>Охотск</t>
  </si>
  <si>
    <t>Сизиман</t>
  </si>
  <si>
    <t>Советская Гавань</t>
  </si>
  <si>
    <t>Софийский Прииск</t>
  </si>
  <si>
    <t>Средний Ургал</t>
  </si>
  <si>
    <t>Хабаровск</t>
  </si>
  <si>
    <t>Чумикан</t>
  </si>
  <si>
    <t>Республика Хакассия</t>
  </si>
  <si>
    <t>Абакан</t>
  </si>
  <si>
    <t>Шира</t>
  </si>
  <si>
    <t>Челябинская область</t>
  </si>
  <si>
    <t>Верхнеуральск</t>
  </si>
  <si>
    <t>Нязепетровск</t>
  </si>
  <si>
    <t>Челябинск</t>
  </si>
  <si>
    <t>Чеченская Республика</t>
  </si>
  <si>
    <t>Грозный</t>
  </si>
  <si>
    <t>Читинская область</t>
  </si>
  <si>
    <t>Агинское</t>
  </si>
  <si>
    <t>Акша</t>
  </si>
  <si>
    <t>Александровский Завод</t>
  </si>
  <si>
    <t>Борзя</t>
  </si>
  <si>
    <t>Дарасун</t>
  </si>
  <si>
    <t>Калакан</t>
  </si>
  <si>
    <t>Красный Чикой</t>
  </si>
  <si>
    <t>Могоча</t>
  </si>
  <si>
    <t>Нерчинск</t>
  </si>
  <si>
    <t>Нерчинский Завод</t>
  </si>
  <si>
    <t>Средний Калар</t>
  </si>
  <si>
    <t>Тунгокочен</t>
  </si>
  <si>
    <t>Тупик</t>
  </si>
  <si>
    <t>Чара</t>
  </si>
  <si>
    <t>Чита</t>
  </si>
  <si>
    <t>Порецкое</t>
  </si>
  <si>
    <t>Чебоксары</t>
  </si>
  <si>
    <t>Чукотский АО (Магаданская область)</t>
  </si>
  <si>
    <t>Анадырь</t>
  </si>
  <si>
    <t>Березово</t>
  </si>
  <si>
    <t>Омолон</t>
  </si>
  <si>
    <t>Островное</t>
  </si>
  <si>
    <t>Усть-Олой</t>
  </si>
  <si>
    <t>Эньмувеем</t>
  </si>
  <si>
    <t>Республика Саха (Якутия)</t>
  </si>
  <si>
    <t>Алдан</t>
  </si>
  <si>
    <t>Аллах-Юнь</t>
  </si>
  <si>
    <t>Амга</t>
  </si>
  <si>
    <t>Батамай</t>
  </si>
  <si>
    <t>Бердигястях</t>
  </si>
  <si>
    <t>Буяга</t>
  </si>
  <si>
    <t>Верхоянск</t>
  </si>
  <si>
    <t>Вилюйск</t>
  </si>
  <si>
    <t>Витим</t>
  </si>
  <si>
    <t>Воронцово</t>
  </si>
  <si>
    <t>Джарджан</t>
  </si>
  <si>
    <t>Джикимда</t>
  </si>
  <si>
    <t>Дружина</t>
  </si>
  <si>
    <t>Жиганск</t>
  </si>
  <si>
    <t>Зырянка</t>
  </si>
  <si>
    <t>Исить</t>
  </si>
  <si>
    <t>Иэма</t>
  </si>
  <si>
    <t>Кюсюр</t>
  </si>
  <si>
    <t>Ленск</t>
  </si>
  <si>
    <t>Нагорный</t>
  </si>
  <si>
    <t>Нера</t>
  </si>
  <si>
    <t>Нюрба</t>
  </si>
  <si>
    <t>Нюя</t>
  </si>
  <si>
    <t>Оймякон</t>
  </si>
  <si>
    <t>Олекминск</t>
  </si>
  <si>
    <t>Оленек</t>
  </si>
  <si>
    <t>Охотский Перевоз</t>
  </si>
  <si>
    <t>Сангар</t>
  </si>
  <si>
    <t>Саскылах</t>
  </si>
  <si>
    <t>Среднеколымск</t>
  </si>
  <si>
    <t>Сунтар</t>
  </si>
  <si>
    <t>Сухана</t>
  </si>
  <si>
    <t>Сюльдюкар</t>
  </si>
  <si>
    <t>Томмот</t>
  </si>
  <si>
    <t>Томпо</t>
  </si>
  <si>
    <t>Туой-Хая</t>
  </si>
  <si>
    <t>Тяня</t>
  </si>
  <si>
    <t>Усть-Мая</t>
  </si>
  <si>
    <t>Усть-Миль</t>
  </si>
  <si>
    <t>Усть-Мома</t>
  </si>
  <si>
    <t>Чульман</t>
  </si>
  <si>
    <t>Чурапча</t>
  </si>
  <si>
    <t>Шелагонцы</t>
  </si>
  <si>
    <t>Якутск</t>
  </si>
  <si>
    <t>Варандей</t>
  </si>
  <si>
    <t>Индига</t>
  </si>
  <si>
    <t>Канин Нос</t>
  </si>
  <si>
    <t>Коткино</t>
  </si>
  <si>
    <t>Нарьян-Мар</t>
  </si>
  <si>
    <t>Ходовариха</t>
  </si>
  <si>
    <t>Хоседа-Хард</t>
  </si>
  <si>
    <t>Ярославская область</t>
  </si>
  <si>
    <t>Ярославль</t>
  </si>
  <si>
    <t>Число часов работы в сутки</t>
  </si>
  <si>
    <t>час</t>
  </si>
  <si>
    <t xml:space="preserve">Архив </t>
  </si>
  <si>
    <t>ккал/(куб. м ч оС)</t>
  </si>
  <si>
    <t>Определение нормативного потребления тепловой энергии</t>
  </si>
  <si>
    <t>Нормативное потребление тепловой энергии на нужды отопления,</t>
  </si>
  <si>
    <t>Коэффициент снижения тепловых потерь через светопрозрачные конструкции (окна)</t>
  </si>
  <si>
    <t>Доля стветопрозрачных конструкций в пластиковом переплете (окна ПВХ)</t>
  </si>
  <si>
    <t>Опредление величины снижения потребляемой тепловой энергии в связи с внедрением режима "дежурного отопления"</t>
  </si>
  <si>
    <t>Количесство рабочих дней в отопительном периоде</t>
  </si>
  <si>
    <t>Температура воздуха внутри помещений в "дежурном режиме"</t>
  </si>
  <si>
    <t>Нормативное потребление тепловой энергии на нужды отопления в "рабочем режиме"</t>
  </si>
  <si>
    <r>
      <t>Нормативная удельная отопительная характеристика здания,</t>
    </r>
    <r>
      <rPr>
        <i/>
        <sz val="11"/>
        <color indexed="8"/>
        <rFont val="Times New Roman"/>
        <family val="1"/>
      </rPr>
      <t xml:space="preserve"> qо</t>
    </r>
  </si>
  <si>
    <r>
      <t xml:space="preserve">Нормативная тепловая нагрузка системы отопления, </t>
    </r>
    <r>
      <rPr>
        <i/>
        <sz val="11"/>
        <color indexed="8"/>
        <rFont val="Times New Roman"/>
        <family val="1"/>
      </rPr>
      <t>Qо</t>
    </r>
  </si>
  <si>
    <r>
      <t xml:space="preserve">Объем здания по наружному обмеру, </t>
    </r>
    <r>
      <rPr>
        <i/>
        <sz val="11"/>
        <color indexed="8"/>
        <rFont val="Times New Roman"/>
        <family val="1"/>
      </rPr>
      <t>V</t>
    </r>
    <r>
      <rPr>
        <i/>
        <vertAlign val="subscript"/>
        <sz val="11"/>
        <color indexed="8"/>
        <rFont val="Times New Roman"/>
        <family val="1"/>
      </rPr>
      <t>н</t>
    </r>
  </si>
  <si>
    <t>Время работы системы отопления в "рабочем режиме"</t>
  </si>
  <si>
    <t>Время работы системы отопления в "дежурном режиме"</t>
  </si>
  <si>
    <t>Итоги</t>
  </si>
  <si>
    <t>Потребление тепловой энергии на нужды отопления в "рабочем и дежурном режимах"</t>
  </si>
  <si>
    <t>Справочные данные</t>
  </si>
  <si>
    <t>Фактическая среднемесячная температура наружного воздуха, в базовом году</t>
  </si>
  <si>
    <t>Назначение здания</t>
  </si>
  <si>
    <t>Нормативная удельная отопительная характеристика здания, qо</t>
  </si>
  <si>
    <t>Наименование здания</t>
  </si>
  <si>
    <r>
      <t xml:space="preserve">для отопления </t>
    </r>
    <r>
      <rPr>
        <i/>
        <sz val="10"/>
        <color indexed="8"/>
        <rFont val="Times New Roman"/>
        <family val="1"/>
      </rPr>
      <t>q</t>
    </r>
    <r>
      <rPr>
        <i/>
        <vertAlign val="subscript"/>
        <sz val="10"/>
        <color indexed="8"/>
        <rFont val="Times New Roman"/>
        <family val="1"/>
      </rPr>
      <t>о</t>
    </r>
  </si>
  <si>
    <t>Административные здания</t>
  </si>
  <si>
    <t>Клубы</t>
  </si>
  <si>
    <t>Кинотеатры</t>
  </si>
  <si>
    <t>Театры</t>
  </si>
  <si>
    <r>
      <t>Универмаги</t>
    </r>
    <r>
      <rPr>
        <sz val="10"/>
        <color indexed="8"/>
        <rFont val="Times New Roman"/>
        <family val="1"/>
      </rPr>
      <t>,</t>
    </r>
    <r>
      <rPr>
        <sz val="10"/>
        <color indexed="8"/>
        <rFont val="Times New Roman"/>
        <family val="1"/>
      </rPr>
      <t xml:space="preserve"> универсамы</t>
    </r>
    <r>
      <rPr>
        <sz val="10"/>
        <color indexed="8"/>
        <rFont val="Times New Roman"/>
        <family val="1"/>
      </rPr>
      <t xml:space="preserve">, </t>
    </r>
    <r>
      <rPr>
        <sz val="10"/>
        <color indexed="8"/>
        <rFont val="Times New Roman"/>
        <family val="1"/>
      </rPr>
      <t>магаз</t>
    </r>
    <r>
      <rPr>
        <sz val="10"/>
        <color indexed="8"/>
        <rFont val="Times New Roman"/>
        <family val="1"/>
      </rPr>
      <t>и</t>
    </r>
    <r>
      <rPr>
        <sz val="10"/>
        <color indexed="8"/>
        <rFont val="Times New Roman"/>
        <family val="1"/>
      </rPr>
      <t>ны</t>
    </r>
  </si>
  <si>
    <r>
      <t>Детск</t>
    </r>
    <r>
      <rPr>
        <sz val="10"/>
        <color indexed="8"/>
        <rFont val="Times New Roman"/>
        <family val="1"/>
      </rPr>
      <t>и</t>
    </r>
    <r>
      <rPr>
        <sz val="10"/>
        <color indexed="8"/>
        <rFont val="Times New Roman"/>
        <family val="1"/>
      </rPr>
      <t xml:space="preserve">е сады </t>
    </r>
    <r>
      <rPr>
        <sz val="10"/>
        <color indexed="8"/>
        <rFont val="Times New Roman"/>
        <family val="1"/>
      </rPr>
      <t>и</t>
    </r>
    <r>
      <rPr>
        <sz val="10"/>
        <color indexed="8"/>
        <rFont val="Times New Roman"/>
        <family val="1"/>
      </rPr>
      <t xml:space="preserve"> ясли</t>
    </r>
  </si>
  <si>
    <t>Школы</t>
  </si>
  <si>
    <t>Лабораторные корпуса</t>
  </si>
  <si>
    <r>
      <t>Высш</t>
    </r>
    <r>
      <rPr>
        <sz val="10"/>
        <color indexed="8"/>
        <rFont val="Times New Roman"/>
        <family val="1"/>
      </rPr>
      <t>и</t>
    </r>
    <r>
      <rPr>
        <sz val="10"/>
        <color indexed="8"/>
        <rFont val="Times New Roman"/>
        <family val="1"/>
      </rPr>
      <t>е учебные заве</t>
    </r>
    <r>
      <rPr>
        <sz val="10"/>
        <color indexed="8"/>
        <rFont val="Times New Roman"/>
        <family val="1"/>
      </rPr>
      <t>д</t>
    </r>
    <r>
      <rPr>
        <sz val="10"/>
        <color indexed="8"/>
        <rFont val="Times New Roman"/>
        <family val="1"/>
      </rPr>
      <t>ения</t>
    </r>
    <r>
      <rPr>
        <sz val="10"/>
        <color indexed="8"/>
        <rFont val="Times New Roman"/>
        <family val="1"/>
      </rPr>
      <t>,</t>
    </r>
    <r>
      <rPr>
        <sz val="10"/>
        <color indexed="8"/>
        <rFont val="Times New Roman"/>
        <family val="1"/>
      </rPr>
      <t xml:space="preserve"> техник</t>
    </r>
    <r>
      <rPr>
        <sz val="10"/>
        <color indexed="8"/>
        <rFont val="Times New Roman"/>
        <family val="1"/>
      </rPr>
      <t>у</t>
    </r>
    <r>
      <rPr>
        <sz val="10"/>
        <color indexed="8"/>
        <rFont val="Times New Roman"/>
        <family val="1"/>
      </rPr>
      <t>мы</t>
    </r>
    <r>
      <rPr>
        <sz val="10"/>
        <color indexed="8"/>
        <rFont val="Times New Roman"/>
        <family val="1"/>
      </rPr>
      <t xml:space="preserve">, </t>
    </r>
    <r>
      <rPr>
        <sz val="10"/>
        <color indexed="8"/>
        <rFont val="Times New Roman"/>
        <family val="1"/>
      </rPr>
      <t>колледжи</t>
    </r>
  </si>
  <si>
    <r>
      <t>Пол</t>
    </r>
    <r>
      <rPr>
        <sz val="10"/>
        <color indexed="8"/>
        <rFont val="Times New Roman"/>
        <family val="1"/>
      </rPr>
      <t>и</t>
    </r>
    <r>
      <rPr>
        <sz val="10"/>
        <color indexed="8"/>
        <rFont val="Times New Roman"/>
        <family val="1"/>
      </rPr>
      <t>клин</t>
    </r>
    <r>
      <rPr>
        <sz val="10"/>
        <color indexed="8"/>
        <rFont val="Times New Roman"/>
        <family val="1"/>
      </rPr>
      <t>и</t>
    </r>
    <r>
      <rPr>
        <sz val="10"/>
        <color indexed="8"/>
        <rFont val="Times New Roman"/>
        <family val="1"/>
      </rPr>
      <t>ки</t>
    </r>
    <r>
      <rPr>
        <sz val="10"/>
        <color indexed="8"/>
        <rFont val="Times New Roman"/>
        <family val="1"/>
      </rPr>
      <t xml:space="preserve">, </t>
    </r>
    <r>
      <rPr>
        <sz val="10"/>
        <color indexed="8"/>
        <rFont val="Times New Roman"/>
        <family val="1"/>
      </rPr>
      <t>амбулатории</t>
    </r>
    <r>
      <rPr>
        <sz val="10"/>
        <color indexed="8"/>
        <rFont val="Times New Roman"/>
        <family val="1"/>
      </rPr>
      <t>,</t>
    </r>
    <r>
      <rPr>
        <sz val="10"/>
        <color indexed="8"/>
        <rFont val="Times New Roman"/>
        <family val="1"/>
      </rPr>
      <t xml:space="preserve"> диспансеры</t>
    </r>
  </si>
  <si>
    <r>
      <t>Больн</t>
    </r>
    <r>
      <rPr>
        <sz val="10"/>
        <color indexed="8"/>
        <rFont val="Times New Roman"/>
        <family val="1"/>
      </rPr>
      <t>и</t>
    </r>
    <r>
      <rPr>
        <sz val="10"/>
        <color indexed="8"/>
        <rFont val="Times New Roman"/>
        <family val="1"/>
      </rPr>
      <t>цы</t>
    </r>
  </si>
  <si>
    <r>
      <t>Ба</t>
    </r>
    <r>
      <rPr>
        <sz val="10"/>
        <color indexed="8"/>
        <rFont val="Times New Roman"/>
        <family val="1"/>
      </rPr>
      <t>н</t>
    </r>
    <r>
      <rPr>
        <sz val="10"/>
        <color indexed="8"/>
        <rFont val="Times New Roman"/>
        <family val="1"/>
      </rPr>
      <t>и</t>
    </r>
  </si>
  <si>
    <t>Прачечные</t>
  </si>
  <si>
    <r>
      <t>Гости</t>
    </r>
    <r>
      <rPr>
        <sz val="10"/>
        <color indexed="8"/>
        <rFont val="Times New Roman"/>
        <family val="1"/>
      </rPr>
      <t>н</t>
    </r>
    <r>
      <rPr>
        <sz val="10"/>
        <color indexed="8"/>
        <rFont val="Times New Roman"/>
        <family val="1"/>
      </rPr>
      <t>ицы</t>
    </r>
  </si>
  <si>
    <r>
      <t>Предпр</t>
    </r>
    <r>
      <rPr>
        <sz val="10"/>
        <color indexed="8"/>
        <rFont val="Times New Roman"/>
        <family val="1"/>
      </rPr>
      <t>и</t>
    </r>
    <r>
      <rPr>
        <sz val="10"/>
        <color indexed="8"/>
        <rFont val="Times New Roman"/>
        <family val="1"/>
      </rPr>
      <t>ятия об</t>
    </r>
    <r>
      <rPr>
        <sz val="10"/>
        <color indexed="8"/>
        <rFont val="Times New Roman"/>
        <family val="1"/>
      </rPr>
      <t>щ</t>
    </r>
    <r>
      <rPr>
        <sz val="10"/>
        <color indexed="8"/>
        <rFont val="Times New Roman"/>
        <family val="1"/>
      </rPr>
      <t>ест</t>
    </r>
    <r>
      <rPr>
        <sz val="10"/>
        <color indexed="8"/>
        <rFont val="Times New Roman"/>
        <family val="1"/>
      </rPr>
      <t>в</t>
    </r>
    <r>
      <rPr>
        <sz val="10"/>
        <color indexed="8"/>
        <rFont val="Times New Roman"/>
        <family val="1"/>
      </rPr>
      <t>енного п</t>
    </r>
    <r>
      <rPr>
        <sz val="10"/>
        <color indexed="8"/>
        <rFont val="Times New Roman"/>
        <family val="1"/>
      </rPr>
      <t>и</t>
    </r>
    <r>
      <rPr>
        <sz val="10"/>
        <color indexed="8"/>
        <rFont val="Times New Roman"/>
        <family val="1"/>
      </rPr>
      <t>т</t>
    </r>
    <r>
      <rPr>
        <sz val="10"/>
        <color indexed="8"/>
        <rFont val="Times New Roman"/>
        <family val="1"/>
      </rPr>
      <t>а</t>
    </r>
    <r>
      <rPr>
        <sz val="10"/>
        <color indexed="8"/>
        <rFont val="Times New Roman"/>
        <family val="1"/>
      </rPr>
      <t>н</t>
    </r>
    <r>
      <rPr>
        <sz val="10"/>
        <color indexed="8"/>
        <rFont val="Times New Roman"/>
        <family val="1"/>
      </rPr>
      <t>и</t>
    </r>
    <r>
      <rPr>
        <sz val="10"/>
        <color indexed="8"/>
        <rFont val="Times New Roman"/>
        <family val="1"/>
      </rPr>
      <t>я, фабр</t>
    </r>
    <r>
      <rPr>
        <sz val="10"/>
        <color indexed="8"/>
        <rFont val="Times New Roman"/>
        <family val="1"/>
      </rPr>
      <t>ики</t>
    </r>
    <r>
      <rPr>
        <sz val="10"/>
        <color indexed="8"/>
        <rFont val="Times New Roman"/>
        <family val="1"/>
      </rPr>
      <t>-</t>
    </r>
    <r>
      <rPr>
        <sz val="10"/>
        <color indexed="8"/>
        <rFont val="Times New Roman"/>
        <family val="1"/>
      </rPr>
      <t>ку</t>
    </r>
    <r>
      <rPr>
        <sz val="10"/>
        <color indexed="8"/>
        <rFont val="Times New Roman"/>
        <family val="1"/>
      </rPr>
      <t>х</t>
    </r>
    <r>
      <rPr>
        <sz val="10"/>
        <color indexed="8"/>
        <rFont val="Times New Roman"/>
        <family val="1"/>
      </rPr>
      <t>ни</t>
    </r>
    <r>
      <rPr>
        <sz val="10"/>
        <color indexed="8"/>
        <rFont val="Times New Roman"/>
        <family val="1"/>
      </rPr>
      <t xml:space="preserve">, </t>
    </r>
    <r>
      <rPr>
        <sz val="10"/>
        <color indexed="8"/>
        <rFont val="Times New Roman"/>
        <family val="1"/>
      </rPr>
      <t>р</t>
    </r>
    <r>
      <rPr>
        <sz val="10"/>
        <color indexed="8"/>
        <rFont val="Times New Roman"/>
        <family val="1"/>
      </rPr>
      <t>естораны</t>
    </r>
    <r>
      <rPr>
        <sz val="10"/>
        <color indexed="8"/>
        <rFont val="Times New Roman"/>
        <family val="1"/>
      </rPr>
      <t>,</t>
    </r>
    <r>
      <rPr>
        <sz val="10"/>
        <color indexed="8"/>
        <rFont val="Times New Roman"/>
        <family val="1"/>
      </rPr>
      <t xml:space="preserve"> кафе</t>
    </r>
  </si>
  <si>
    <t>Пожарные депо</t>
  </si>
  <si>
    <r>
      <t>Гараж</t>
    </r>
    <r>
      <rPr>
        <sz val="10"/>
        <color indexed="8"/>
        <rFont val="Times New Roman"/>
        <family val="1"/>
      </rPr>
      <t>и</t>
    </r>
  </si>
  <si>
    <t>объем</t>
  </si>
  <si>
    <r>
      <t xml:space="preserve">Расчетный коэффициент инфильтрации, обусловленный тепловым и ветровым напором, </t>
    </r>
    <r>
      <rPr>
        <i/>
        <sz val="11"/>
        <color indexed="8"/>
        <rFont val="Times New Roman"/>
        <family val="1"/>
      </rPr>
      <t>Кир</t>
    </r>
  </si>
  <si>
    <r>
      <t xml:space="preserve">Расчетная для данной местности скорость ветра в отопительный период, </t>
    </r>
    <r>
      <rPr>
        <i/>
        <sz val="11"/>
        <color indexed="8"/>
        <rFont val="Times New Roman"/>
        <family val="1"/>
      </rPr>
      <t>Wo</t>
    </r>
  </si>
  <si>
    <t>м/с</t>
  </si>
  <si>
    <r>
      <t xml:space="preserve">Свободная высота здания, </t>
    </r>
    <r>
      <rPr>
        <i/>
        <sz val="11"/>
        <color indexed="8"/>
        <rFont val="Times New Roman"/>
        <family val="1"/>
      </rPr>
      <t>L</t>
    </r>
  </si>
  <si>
    <t>м</t>
  </si>
  <si>
    <t>Принято 3 м (применительно к этажу)</t>
  </si>
  <si>
    <t>СНиП 23-01-99, если данных нет то принимается 5 м/с</t>
  </si>
  <si>
    <t>выбор Q</t>
  </si>
  <si>
    <t>Объем</t>
  </si>
  <si>
    <t>Интерполяция Q</t>
  </si>
  <si>
    <t>Наименование учреждения</t>
  </si>
  <si>
    <t>Нормативное потребление тепловой энергии</t>
  </si>
  <si>
    <t>Фактическое потребление тепловой энергии</t>
  </si>
  <si>
    <t>Экономия тепловой энергии при внедрении системы дежурного отопления</t>
  </si>
  <si>
    <t>Процент экономии тепловой энергии при внедрении системы дежурного отопления</t>
  </si>
  <si>
    <t>Общая экономия тепловой энергии</t>
  </si>
  <si>
    <t xml:space="preserve">Адрес:  </t>
  </si>
  <si>
    <t xml:space="preserve">Наименование объекта:  </t>
  </si>
  <si>
    <t>Фактическая температура воздуха внутри здания</t>
  </si>
  <si>
    <t>Поправочный коэффициент, учитывающий занижение средневзвешенной температуры внутренноего воздуха</t>
  </si>
  <si>
    <t>К-т вносит корректировку если в здании температура ниже нормативной</t>
  </si>
  <si>
    <t>Общежития</t>
  </si>
  <si>
    <t xml:space="preserve">если 100% пластиковых окон, то снижение теплопотребления на 25% </t>
  </si>
  <si>
    <t>Продолжительность эксплуатации наружных стен</t>
  </si>
  <si>
    <r>
      <t>Расчетная температура наружного воздуха наиболее холодной пятидневки с обеспеченностью 0,92 </t>
    </r>
    <r>
      <rPr>
        <i/>
        <sz val="10"/>
        <color indexed="8"/>
        <rFont val="Times New Roman"/>
        <family val="1"/>
      </rPr>
      <t>t</t>
    </r>
    <r>
      <rPr>
        <i/>
        <vertAlign val="subscript"/>
        <sz val="10"/>
        <color indexed="8"/>
        <rFont val="Times New Roman"/>
        <family val="1"/>
      </rPr>
      <t>H</t>
    </r>
    <r>
      <rPr>
        <sz val="10"/>
        <color indexed="8"/>
        <rFont val="Times New Roman"/>
        <family val="1"/>
      </rPr>
      <t>, °C</t>
    </r>
  </si>
  <si>
    <t>Нормативное приведенное сопротивление теплопередаче наружных стен </t>
  </si>
  <si>
    <t>Примечания:</t>
  </si>
  <si>
    <t>Промежуточные значения следует определять интерполяцией.</t>
  </si>
  <si>
    <t>Год ввода здания в эксплуатацию, 
формат ГГГГ</t>
  </si>
  <si>
    <t>Год ввода в эксплуатацию</t>
  </si>
  <si>
    <t>Расчетная температура нар воздуха</t>
  </si>
  <si>
    <t>Продолжительность эксплуатации, год</t>
  </si>
  <si>
    <t>НОМЕР СТ</t>
  </si>
  <si>
    <t>ТЕМПЕР</t>
  </si>
  <si>
    <t xml:space="preserve"> НОРМАТИВНОЕ СОПРОТИВЛЕНИЕ</t>
  </si>
  <si>
    <t>СОПРОТИВЛЕНИЕ НОВЫХ СТЕН</t>
  </si>
  <si>
    <t>СОПРОТИВЛЕНИЕ НОВОЙ СТЕНЫ</t>
  </si>
  <si>
    <t>СОПРОТИВЛЕНИЕСВЫШЕ 70 ЛЕТ</t>
  </si>
  <si>
    <t>НОРМАТИВНОЕ СОПРОТИВЛЕНИЕ ТЕПЛОПЕРЕДАЧИ С ТЕЧЕНИЕМ ВРЕМЕНИ</t>
  </si>
  <si>
    <t>Коэффициент увеличения нормативного потребления тепловой энергии с учетом продол-жительности эксплуатации здания</t>
  </si>
  <si>
    <t>К-т вносит корректировку относительнопродолжительности эксплуатации здания</t>
  </si>
  <si>
    <t>Договорные тепловые нагрузки</t>
  </si>
  <si>
    <t>Отопительная нагрузка</t>
  </si>
  <si>
    <t>Вентиляционная нагрузка</t>
  </si>
  <si>
    <t>Нагрузка ГВС</t>
  </si>
  <si>
    <t>Назначение</t>
  </si>
  <si>
    <t>темпер внутри</t>
  </si>
  <si>
    <t>дежурная темпер</t>
  </si>
  <si>
    <t>продолжительность отопительного периода</t>
  </si>
  <si>
    <t>наружная температура</t>
  </si>
  <si>
    <t>месяц</t>
  </si>
  <si>
    <t>Бийск-Зональная</t>
  </si>
  <si>
    <t>Усть-Кабырза</t>
  </si>
  <si>
    <t>Челюскин, мыс - Таймырский АО</t>
  </si>
  <si>
    <t>Нормативное потребление тепловой энергии на нужды отопления в "дежурном режиме"</t>
  </si>
  <si>
    <t>Время работы системы отопления для выхода на рабочий режим</t>
  </si>
  <si>
    <t>Потребление тепловой энергии при переходе на рабочий режим</t>
  </si>
  <si>
    <t>Время выхода на "рабочий режим"</t>
  </si>
  <si>
    <t>Экономия тепловой энергии при внедрении системы дежурного отопления (без отрицательных значений)</t>
  </si>
  <si>
    <t>Экономия тепловой энергии при приведении температуры внутри помещений к нормативной</t>
  </si>
  <si>
    <t>Экономия тепловой энергии при приведении температуры внутри помещений к нормативной (без отрицательных значений)</t>
  </si>
  <si>
    <t>Потребление тепловой энергии в режиме дежурного отопления</t>
  </si>
  <si>
    <t>Расчет потенциала экономии в рабочем режиме (нормативное потребление)</t>
  </si>
  <si>
    <t>Расчет потенциала экономии в дежурном режиме</t>
  </si>
  <si>
    <t>Суммарная экономия тепловой энергии объекта</t>
  </si>
  <si>
    <t>Процент экономии от приведения температуры внутри помещений к нормативной (без отрицательных значений)</t>
  </si>
  <si>
    <t>Количество зданий объекта</t>
  </si>
  <si>
    <t>Здание 1</t>
  </si>
  <si>
    <t>Здание 2</t>
  </si>
  <si>
    <t>Здание 3</t>
  </si>
  <si>
    <t>Здание 4</t>
  </si>
  <si>
    <t>Здание 5</t>
  </si>
  <si>
    <t>Здание 6</t>
  </si>
  <si>
    <t>Здание 7</t>
  </si>
  <si>
    <t>Здание 8</t>
  </si>
  <si>
    <t>Здание 9</t>
  </si>
  <si>
    <t>Здание 10</t>
  </si>
  <si>
    <t>руб/Гкал</t>
  </si>
  <si>
    <t>Телефон/электронная почта контактного лица</t>
  </si>
  <si>
    <t>Количество рабочих дней в отопительном периоде</t>
  </si>
  <si>
    <t>Количество тепловых пунктов</t>
  </si>
  <si>
    <t>Адрес учреждения</t>
  </si>
  <si>
    <t>Общее фактическое потребление тепловой энергии на отопление, в базовом году</t>
  </si>
  <si>
    <t>Доля окон ПВХ</t>
  </si>
  <si>
    <t>Контактное/ответственное лицо по заполнению опросного листа</t>
  </si>
  <si>
    <t>Строительный объем здания (технический паспорт)</t>
  </si>
  <si>
    <t>Замер/журнал учета тепператур</t>
  </si>
  <si>
    <t>Карточка предприятия</t>
  </si>
  <si>
    <t>Договор теплоснабжения</t>
  </si>
  <si>
    <t>Акты оплаты за тепловую энергию</t>
  </si>
  <si>
    <t>Текущий тариф на тепловую энергию (с НДС)</t>
  </si>
  <si>
    <t>Расчет за тепловую энергию в базисный период осуществлялся: тепловому счетчику / нормативу / смешанно</t>
  </si>
  <si>
    <t>Технический паспорт</t>
  </si>
  <si>
    <t>Производственный календарь</t>
  </si>
  <si>
    <t>Режим работы объекта</t>
  </si>
  <si>
    <t>Да</t>
  </si>
  <si>
    <t>Нет</t>
  </si>
  <si>
    <t>Тепловой счетчик</t>
  </si>
  <si>
    <t>Расчетный норматив</t>
  </si>
  <si>
    <t>Смешанно</t>
  </si>
  <si>
    <t>Наличие индивидуальной котельной (Котельная отапливает только учреждения данной огранизации) Да/Нет</t>
  </si>
  <si>
    <t>Месячный протокол учета тепловой энергии и теплоносителя</t>
  </si>
  <si>
    <t>Архив погоды</t>
  </si>
  <si>
    <t>Гкал/год</t>
  </si>
  <si>
    <t>руб./год</t>
  </si>
  <si>
    <t>Экономические показатели</t>
  </si>
  <si>
    <t>руб/ 
(7 лет)</t>
  </si>
  <si>
    <t>Объем сэкономленной тепловой энергии</t>
  </si>
  <si>
    <t>Объем сэкономленных денежных средств</t>
  </si>
  <si>
    <t>Объем сэкономленных денежных средств за период контракта (7 лет)</t>
  </si>
  <si>
    <t>Регион</t>
  </si>
  <si>
    <t>Ближайший город</t>
  </si>
  <si>
    <t>Алтайский край</t>
  </si>
  <si>
    <t>Алейск</t>
  </si>
  <si>
    <t xml:space="preserve">ЮЗ </t>
  </si>
  <si>
    <t xml:space="preserve">- </t>
  </si>
  <si>
    <t xml:space="preserve">Ю </t>
  </si>
  <si>
    <t xml:space="preserve">СЗ </t>
  </si>
  <si>
    <t xml:space="preserve">СВ </t>
  </si>
  <si>
    <t xml:space="preserve">ЮВ </t>
  </si>
  <si>
    <t xml:space="preserve">З </t>
  </si>
  <si>
    <t xml:space="preserve">С </t>
  </si>
  <si>
    <t>Завитинск</t>
  </si>
  <si>
    <t xml:space="preserve">В </t>
  </si>
  <si>
    <t>Череповец (н/д)</t>
  </si>
  <si>
    <t>Саянск (н/с)</t>
  </si>
  <si>
    <r>
      <t xml:space="preserve">Усть-Ордынский - </t>
    </r>
    <r>
      <rPr>
        <b/>
        <sz val="9"/>
        <color indexed="8"/>
        <rFont val="Times New Roman"/>
        <family val="1"/>
      </rPr>
      <t>Бурятский АО</t>
    </r>
  </si>
  <si>
    <t>Кабардино- Балкарская Республика</t>
  </si>
  <si>
    <t>Апука* - Корякский АО</t>
  </si>
  <si>
    <r>
      <t xml:space="preserve">75 </t>
    </r>
    <r>
      <rPr>
        <sz val="9"/>
        <color indexed="8"/>
        <rFont val="Times New Roman"/>
        <family val="1"/>
      </rPr>
      <t xml:space="preserve">  </t>
    </r>
  </si>
  <si>
    <t>Ича* - Корякский АО</t>
  </si>
  <si>
    <t>Камчатский (Петропавловск) (н/д)</t>
  </si>
  <si>
    <t>Корф* - Корякский АО</t>
  </si>
  <si>
    <t>Никольское (н/д)</t>
  </si>
  <si>
    <t>о.Беринга</t>
  </si>
  <si>
    <t>Оссора* - Корякский АО</t>
  </si>
  <si>
    <t>Петропавловск-Камчатский</t>
  </si>
  <si>
    <t>Семячик</t>
  </si>
  <si>
    <t>Ука (Ушки)</t>
  </si>
  <si>
    <t>Усть-Воямполка* - Корякский АО</t>
  </si>
  <si>
    <t>Усть-Хайрюзово</t>
  </si>
  <si>
    <r>
      <t>Кемеровская</t>
    </r>
    <r>
      <rPr>
        <sz val="9"/>
        <color indexed="8"/>
        <rFont val="Times New Roman"/>
        <family val="1"/>
      </rPr>
      <t xml:space="preserve"> </t>
    </r>
    <r>
      <rPr>
        <b/>
        <sz val="9"/>
        <color indexed="8"/>
        <rFont val="Times New Roman"/>
        <family val="1"/>
      </rPr>
      <t>область</t>
    </r>
  </si>
  <si>
    <t>Вятка (н/с)</t>
  </si>
  <si>
    <t>Киров (н/д)</t>
  </si>
  <si>
    <r>
      <t>Костромская</t>
    </r>
    <r>
      <rPr>
        <sz val="9"/>
        <color indexed="8"/>
        <rFont val="Times New Roman"/>
        <family val="1"/>
      </rPr>
      <t xml:space="preserve"> </t>
    </r>
    <r>
      <rPr>
        <b/>
        <sz val="9"/>
        <color indexed="8"/>
        <rFont val="Times New Roman"/>
        <family val="1"/>
      </rPr>
      <t>область</t>
    </r>
  </si>
  <si>
    <r>
      <t>Краснодарский</t>
    </r>
    <r>
      <rPr>
        <sz val="9"/>
        <color indexed="8"/>
        <rFont val="Times New Roman"/>
        <family val="1"/>
      </rPr>
      <t xml:space="preserve"> </t>
    </r>
    <r>
      <rPr>
        <b/>
        <sz val="9"/>
        <color indexed="8"/>
        <rFont val="Times New Roman"/>
        <family val="1"/>
      </rPr>
      <t>край</t>
    </r>
  </si>
  <si>
    <t>Новороссийск (н/д)</t>
  </si>
  <si>
    <r>
      <t>Красноярский</t>
    </r>
    <r>
      <rPr>
        <sz val="9"/>
        <color indexed="8"/>
        <rFont val="Times New Roman"/>
        <family val="1"/>
      </rPr>
      <t xml:space="preserve"> </t>
    </r>
    <r>
      <rPr>
        <b/>
        <sz val="9"/>
        <color indexed="8"/>
        <rFont val="Times New Roman"/>
        <family val="1"/>
      </rPr>
      <t>край</t>
    </r>
  </si>
  <si>
    <t>Байкит* - Эвенкийский АО</t>
  </si>
  <si>
    <t>Ванавара* - Эвенкийский АО</t>
  </si>
  <si>
    <t>Диксон* - Таймырский АО</t>
  </si>
  <si>
    <t>Дудинка* - Таймырский АО</t>
  </si>
  <si>
    <t>Ессей* - Эвенкийский АО</t>
  </si>
  <si>
    <t>Тура* - Эвенкийский АО</t>
  </si>
  <si>
    <t>Хатанга* - Таймырский АО</t>
  </si>
  <si>
    <t>Санкт-Петербург</t>
  </si>
  <si>
    <t>Магадан (н/д)</t>
  </si>
  <si>
    <t>Магадан (Нагаева, бухта)</t>
  </si>
  <si>
    <t>Терско-Орловский</t>
  </si>
  <si>
    <t>Ненецкий АО  (Архангельская область)</t>
  </si>
  <si>
    <t>Новгород Нижний</t>
  </si>
  <si>
    <t>Новгород Великий</t>
  </si>
  <si>
    <t>Республика Алтай</t>
  </si>
  <si>
    <t>Сосново-Озерское</t>
  </si>
  <si>
    <t>Дербент</t>
  </si>
  <si>
    <t>Республика Калмыкия</t>
  </si>
  <si>
    <r>
      <t>Республика</t>
    </r>
    <r>
      <rPr>
        <sz val="9"/>
        <color indexed="8"/>
        <rFont val="Times New Roman"/>
        <family val="1"/>
      </rPr>
      <t xml:space="preserve"> </t>
    </r>
    <r>
      <rPr>
        <b/>
        <sz val="9"/>
        <color indexed="8"/>
        <rFont val="Times New Roman"/>
        <family val="1"/>
      </rPr>
      <t>Карелия</t>
    </r>
  </si>
  <si>
    <t>Троицко-Печорск</t>
  </si>
  <si>
    <t>Усть-Щугер</t>
  </si>
  <si>
    <t>Джалинда (Джикимда)</t>
  </si>
  <si>
    <t>Екючю (Елечей)</t>
  </si>
  <si>
    <t>Крест-Хальджай</t>
  </si>
  <si>
    <t xml:space="preserve">Сюрен-Кюель </t>
  </si>
  <si>
    <t>Токко</t>
  </si>
  <si>
    <t>Эйик</t>
  </si>
  <si>
    <t>Республика Северная Осетия - Алания</t>
  </si>
  <si>
    <t>Орджоникидзе (н/д)</t>
  </si>
  <si>
    <t>Ростов-на-Дону</t>
  </si>
  <si>
    <t>Александровск-Сахалинский</t>
  </si>
  <si>
    <t>Сахалин (н/д)</t>
  </si>
  <si>
    <t>Южно-Курильск</t>
  </si>
  <si>
    <t>Южно-Сахалинск</t>
  </si>
  <si>
    <t>Нижний Тагил (н/д)</t>
  </si>
  <si>
    <t>Березово* - Ханты-Мансийский АО</t>
  </si>
  <si>
    <t>Кондинское - Ханты-Мансийский АО</t>
  </si>
  <si>
    <t>Марресале</t>
  </si>
  <si>
    <r>
      <t xml:space="preserve">Сургут - </t>
    </r>
    <r>
      <rPr>
        <b/>
        <sz val="9"/>
        <color indexed="8"/>
        <rFont val="Times New Roman"/>
        <family val="1"/>
      </rPr>
      <t>Ханты-Мансийский АО</t>
    </r>
  </si>
  <si>
    <r>
      <t xml:space="preserve">Тарко-Сале* - </t>
    </r>
    <r>
      <rPr>
        <b/>
        <sz val="9"/>
        <color indexed="8"/>
        <rFont val="Times New Roman"/>
        <family val="1"/>
      </rPr>
      <t>Ямало-Ненецкий АО</t>
    </r>
  </si>
  <si>
    <r>
      <t xml:space="preserve">Уренгой - </t>
    </r>
    <r>
      <rPr>
        <b/>
        <sz val="9"/>
        <color indexed="8"/>
        <rFont val="Times New Roman"/>
        <family val="1"/>
      </rPr>
      <t>Ямало-Ненецкий АО</t>
    </r>
  </si>
  <si>
    <r>
      <t xml:space="preserve">Ханты-Мансийск* - </t>
    </r>
    <r>
      <rPr>
        <b/>
        <sz val="9"/>
        <color indexed="8"/>
        <rFont val="Times New Roman"/>
        <family val="1"/>
      </rPr>
      <t>Ханты-Мансийский АО</t>
    </r>
  </si>
  <si>
    <t>Екатерино-Никольское</t>
  </si>
  <si>
    <t>Им. Полины Осипенко</t>
  </si>
  <si>
    <t>Комсомольск-на-Амуре</t>
  </si>
  <si>
    <t>Николаевск-на-Амуре</t>
  </si>
  <si>
    <t>Энкэн (Энкан)</t>
  </si>
  <si>
    <t>Магнитогорск (н/д)</t>
  </si>
  <si>
    <t>Сретенск (н/д)</t>
  </si>
  <si>
    <t>Чувашская Республика</t>
  </si>
  <si>
    <t>Указать наличие дополнительного потребления тепловой энергии (Например: ГВС, приточная вентиляция, гаражи, бассейны, теплицы или НЕТ)</t>
  </si>
  <si>
    <t>Система освещения внутри здания</t>
  </si>
  <si>
    <t>Назначение помещения (место установки)</t>
  </si>
  <si>
    <t>Кол-во светильников, шт</t>
  </si>
  <si>
    <t>Кол-во ламп в светильнике, шт</t>
  </si>
  <si>
    <t>Наименование/марка осветительного прибора</t>
  </si>
  <si>
    <t>Тип лампы</t>
  </si>
  <si>
    <t>Установленная мощность светильника + ПРА, Вт</t>
  </si>
  <si>
    <t>Среднее время работы в сутки, ч</t>
  </si>
  <si>
    <t>Кол-во рабочих дней за год</t>
  </si>
  <si>
    <t>Тариф, руб. с НДС</t>
  </si>
  <si>
    <t>Система наружного освещения здания</t>
  </si>
  <si>
    <t>График включения и отключения системы наружного освещения</t>
  </si>
  <si>
    <t>Кол-во, шт</t>
  </si>
  <si>
    <t>Система регулирования</t>
  </si>
  <si>
    <t>Месяцы / дни</t>
  </si>
  <si>
    <t>с 1 по 5</t>
  </si>
  <si>
    <t>с 6 по 10</t>
  </si>
  <si>
    <t>с 11 по 15</t>
  </si>
  <si>
    <t>с 16 по 20</t>
  </si>
  <si>
    <t>с 21 по 25</t>
  </si>
  <si>
    <t>с 26 по 31</t>
  </si>
  <si>
    <t>Режим</t>
  </si>
  <si>
    <t>Вкл.</t>
  </si>
  <si>
    <t>Откл.</t>
  </si>
  <si>
    <t>январь</t>
  </si>
  <si>
    <t>февраль</t>
  </si>
  <si>
    <t>март</t>
  </si>
  <si>
    <t>апрель</t>
  </si>
  <si>
    <t>июнь</t>
  </si>
  <si>
    <t>июль</t>
  </si>
  <si>
    <t>август</t>
  </si>
  <si>
    <t>сентябрь</t>
  </si>
  <si>
    <t>октябрь</t>
  </si>
  <si>
    <t>ноябрь</t>
  </si>
  <si>
    <t>декабрь</t>
  </si>
  <si>
    <t>Режим потребления электрической энергии</t>
  </si>
  <si>
    <t>Наименование энергоснабжающей организации:</t>
  </si>
  <si>
    <t>Текущий тариф за электроэнергию(с НДС), руб/кВт*ч:</t>
  </si>
  <si>
    <t>Марка приборов учета электроэнергии:</t>
  </si>
  <si>
    <t>Потребление электрической энергии по Актам, кВт*ч</t>
  </si>
  <si>
    <t>Год</t>
  </si>
  <si>
    <t>кВт*ч</t>
  </si>
  <si>
    <t>Потребление электрической энергии по узлам учёта (счётчик), кВт*ч</t>
  </si>
  <si>
    <t>Период</t>
  </si>
  <si>
    <t xml:space="preserve">Включается и выключается наружное освещение охранником в зависимости от продолжительности  светового дня </t>
  </si>
  <si>
    <t>Наличие/марка приборов учета тепловой энергии.</t>
  </si>
  <si>
    <t>Наличие/марка приборов учета ГВС.</t>
  </si>
  <si>
    <t>Тип подключения системы горячего водоснабжения (централизовано/теплообменник/из системы отопления/электробойлер)</t>
  </si>
  <si>
    <t>Схема подключения системы отопления (зависимая/через теплообменники)</t>
  </si>
  <si>
    <t>Регулируете ли Вы потребление тепла вручную?</t>
  </si>
  <si>
    <t>Наличие оборудования погодного регулирования подачи тепла</t>
  </si>
  <si>
    <t>Наименования источника теплоснабжения</t>
  </si>
  <si>
    <t>руб.</t>
  </si>
  <si>
    <t>Стоимость Гкал на момент заполнения анкеты (с НДС)</t>
  </si>
  <si>
    <t>Потребление тепловой энергии на нужды отопления за 2017 год</t>
  </si>
  <si>
    <r>
      <t xml:space="preserve">Потребление тепловой энергии на нужды </t>
    </r>
    <r>
      <rPr>
        <b/>
        <sz val="12"/>
        <color indexed="8"/>
        <rFont val="Times New Roman"/>
        <family val="1"/>
      </rPr>
      <t>ГВС</t>
    </r>
    <r>
      <rPr>
        <sz val="12"/>
        <color indexed="8"/>
        <rFont val="Times New Roman"/>
        <family val="1"/>
      </rPr>
      <t xml:space="preserve"> за 2017 год</t>
    </r>
  </si>
  <si>
    <t>м.куб.</t>
  </si>
  <si>
    <t>Расход горячей воды за 2017 год</t>
  </si>
  <si>
    <t>Муниципальное казённое общеобразовательное учреждение "Средняя школа с углублённым изучением отдельных предметов №2 им. А. Жаркова г. Яранска Кировской области"</t>
  </si>
  <si>
    <t>Кировская область, город Яранск, улица Кирова, дом 18</t>
  </si>
  <si>
    <t>Шевелев Владимир Михайлович</t>
  </si>
  <si>
    <t>8(83367)2-11-79, school2-yaransk@rambler.ru</t>
  </si>
  <si>
    <t>г. Яранск</t>
  </si>
  <si>
    <t>ОАО "Энергосбыт-Плюс"</t>
  </si>
  <si>
    <t>ЭЦ6803ВМ7Р31 2шт., ЭЦ6803В 1шт., ЭЦ6803М7Р32 1шт., ЭЦ6803БМ7Р32</t>
  </si>
  <si>
    <t>кабинет 1</t>
  </si>
  <si>
    <t>кабинет 2</t>
  </si>
  <si>
    <t>кабинет 3</t>
  </si>
  <si>
    <t>кабинет 4</t>
  </si>
  <si>
    <t>кабинет 5</t>
  </si>
  <si>
    <t>кабинет 6</t>
  </si>
  <si>
    <t>кабинет 7</t>
  </si>
  <si>
    <t>кабинет 10</t>
  </si>
  <si>
    <t>кабинет 11</t>
  </si>
  <si>
    <t>кабинет 12</t>
  </si>
  <si>
    <t>кабинет 13</t>
  </si>
  <si>
    <t>кабинет 14</t>
  </si>
  <si>
    <t>кабинет 15</t>
  </si>
  <si>
    <t>кабинет 17</t>
  </si>
  <si>
    <t>кабинет 18</t>
  </si>
  <si>
    <t>кабинет 19</t>
  </si>
  <si>
    <t>кабинет 20</t>
  </si>
  <si>
    <t>кабинет 21</t>
  </si>
  <si>
    <t>кабинет 22</t>
  </si>
  <si>
    <t>кабинет 23</t>
  </si>
  <si>
    <t>кабинет 24</t>
  </si>
  <si>
    <t>кабинет 25</t>
  </si>
  <si>
    <t>кабинет 26</t>
  </si>
  <si>
    <t>актовый зал</t>
  </si>
  <si>
    <t>кабинет ОБЖ</t>
  </si>
  <si>
    <t>кабинет Информатики</t>
  </si>
  <si>
    <t>накаливания</t>
  </si>
  <si>
    <t>9 накаливания</t>
  </si>
  <si>
    <t>кабинет 28</t>
  </si>
  <si>
    <t>кабинет 29</t>
  </si>
  <si>
    <t>Пожвыходы 5шт.</t>
  </si>
  <si>
    <t>3 накаливания</t>
  </si>
  <si>
    <t>ТL-D</t>
  </si>
  <si>
    <t>Наружное освещение осущуствляет администрация городского поселения</t>
  </si>
  <si>
    <t>по графику администрации</t>
  </si>
  <si>
    <t>МАГИКА 2шт</t>
  </si>
  <si>
    <t>горячее водоснабжение отсутствует</t>
  </si>
  <si>
    <t>отсутствует</t>
  </si>
  <si>
    <t>зависимая</t>
  </si>
  <si>
    <t>котельная ОАО Коммунэнерго</t>
  </si>
  <si>
    <t>Основное</t>
  </si>
  <si>
    <t>образовательное</t>
  </si>
  <si>
    <t>библиотека</t>
  </si>
  <si>
    <t>гараж</t>
  </si>
  <si>
    <t>складские помещения</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</si>
</sst>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00"/>
    <numFmt numFmtId="174" formatCode="#,##0.0000"/>
    <numFmt numFmtId="175" formatCode="[$-F419]yyyy\,\ mmmm;@"/>
    <numFmt numFmtId="176" formatCode="#,##0.0"/>
    <numFmt numFmtId="177" formatCode="#,##0.0_ ;[Red]\-#,##0.0\ "/>
    <numFmt numFmtId="178" formatCode="\в\ы\а\в\ы\а\в\ы"/>
    <numFmt numFmtId="179" formatCode="h:mm;@"/>
    <numFmt numFmtId="180" formatCode="#\ ##0.0"/>
  </numFmts>
  <fonts count="89">
    <font>
      <sz val="11"/>
      <color theme="1"/>
      <name val="Calibri"/>
      <family val="2"/>
    </font>
    <font>
      <sz val="11"/>
      <color indexed="8"/>
      <name val="Calibri"/>
      <family val="2"/>
    </font>
    <font>
      <sz val="11"/>
      <color indexed="8"/>
      <name val="Times New Roman"/>
      <family val="1"/>
    </font>
    <font>
      <vertAlign val="superscript"/>
      <sz val="11"/>
      <color indexed="8"/>
      <name val="Times New Roman"/>
      <family val="1"/>
    </font>
    <font>
      <i/>
      <sz val="11"/>
      <color indexed="8"/>
      <name val="Times New Roman"/>
      <family val="1"/>
    </font>
    <font>
      <i/>
      <vertAlign val="subscript"/>
      <sz val="11"/>
      <color indexed="8"/>
      <name val="Times New Roman"/>
      <family val="1"/>
    </font>
    <font>
      <sz val="10"/>
      <color indexed="8"/>
      <name val="Times New Roman"/>
      <family val="1"/>
    </font>
    <font>
      <i/>
      <sz val="10"/>
      <color indexed="8"/>
      <name val="Times New Roman"/>
      <family val="1"/>
    </font>
    <font>
      <i/>
      <vertAlign val="subscript"/>
      <sz val="10"/>
      <color indexed="8"/>
      <name val="Times New Roman"/>
      <family val="1"/>
    </font>
    <font>
      <sz val="10"/>
      <name val="Arial Cyr"/>
      <family val="0"/>
    </font>
    <font>
      <sz val="10"/>
      <name val="Times New Roman"/>
      <family val="1"/>
    </font>
    <font>
      <b/>
      <sz val="12"/>
      <name val="Times New Roman"/>
      <family val="1"/>
    </font>
    <font>
      <b/>
      <sz val="12"/>
      <name val="Arial Cyr"/>
      <family val="0"/>
    </font>
    <font>
      <sz val="11"/>
      <name val="Times New Roman"/>
      <family val="1"/>
    </font>
    <font>
      <b/>
      <sz val="9"/>
      <color indexed="8"/>
      <name val="Times New Roman"/>
      <family val="1"/>
    </font>
    <font>
      <sz val="9"/>
      <color indexed="8"/>
      <name val="Times New Roman"/>
      <family val="1"/>
    </font>
    <font>
      <sz val="12"/>
      <name val="Times New Roman"/>
      <family val="1"/>
    </font>
    <font>
      <sz val="11"/>
      <name val="Calibri"/>
      <family val="2"/>
    </font>
    <font>
      <b/>
      <sz val="11"/>
      <name val="Times New Roman"/>
      <family val="1"/>
    </font>
    <font>
      <sz val="9"/>
      <name val="Arial Cyr"/>
      <family val="0"/>
    </font>
    <font>
      <sz val="12"/>
      <color indexed="8"/>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9"/>
      <name val="Times New Roman"/>
      <family val="1"/>
    </font>
    <font>
      <b/>
      <sz val="11"/>
      <color indexed="8"/>
      <name val="Times New Roman"/>
      <family val="1"/>
    </font>
    <font>
      <b/>
      <sz val="10"/>
      <color indexed="8"/>
      <name val="Times New Roman"/>
      <family val="1"/>
    </font>
    <font>
      <b/>
      <sz val="10"/>
      <color indexed="9"/>
      <name val="Times New Roman"/>
      <family val="1"/>
    </font>
    <font>
      <sz val="11"/>
      <color indexed="9"/>
      <name val="Times New Roman"/>
      <family val="1"/>
    </font>
    <font>
      <u val="single"/>
      <sz val="20"/>
      <color indexed="12"/>
      <name val="Times New Roman"/>
      <family val="1"/>
    </font>
    <font>
      <i/>
      <sz val="9"/>
      <color indexed="8"/>
      <name val="Times New Roman"/>
      <family val="1"/>
    </font>
    <font>
      <sz val="11"/>
      <color indexed="10"/>
      <name val="Times New Roman"/>
      <family val="1"/>
    </font>
    <font>
      <sz val="22"/>
      <color indexed="8"/>
      <name val="Times New Roman"/>
      <family val="1"/>
    </font>
    <font>
      <sz val="16"/>
      <color indexed="8"/>
      <name val="Times New Roman"/>
      <family val="1"/>
    </font>
    <font>
      <sz val="9"/>
      <color indexed="63"/>
      <name val="Times New Roman"/>
      <family val="0"/>
    </font>
    <font>
      <sz val="10"/>
      <color indexed="63"/>
      <name val="Times New Roman"/>
      <family val="0"/>
    </font>
    <font>
      <sz val="14"/>
      <color indexed="63"/>
      <name val="Times New Roman"/>
      <family val="0"/>
    </font>
    <font>
      <sz val="8.25"/>
      <color indexed="63"/>
      <name val="Times New Roman"/>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0"/>
      <color theme="1"/>
      <name val="Times New Roman"/>
      <family val="1"/>
    </font>
    <font>
      <sz val="10"/>
      <color theme="1"/>
      <name val="Times New Roman"/>
      <family val="1"/>
    </font>
    <font>
      <sz val="10"/>
      <color rgb="FF000000"/>
      <name val="Times New Roman"/>
      <family val="1"/>
    </font>
    <font>
      <sz val="11"/>
      <color theme="1"/>
      <name val="Times New Roman"/>
      <family val="1"/>
    </font>
    <font>
      <i/>
      <sz val="10"/>
      <color rgb="FF000000"/>
      <name val="Times New Roman"/>
      <family val="1"/>
    </font>
    <font>
      <b/>
      <sz val="11"/>
      <color theme="0"/>
      <name val="Times New Roman"/>
      <family val="1"/>
    </font>
    <font>
      <b/>
      <sz val="11"/>
      <color theme="1"/>
      <name val="Times New Roman"/>
      <family val="1"/>
    </font>
    <font>
      <b/>
      <sz val="10"/>
      <color theme="1"/>
      <name val="Times New Roman"/>
      <family val="1"/>
    </font>
    <font>
      <b/>
      <sz val="10"/>
      <color theme="0"/>
      <name val="Times New Roman"/>
      <family val="1"/>
    </font>
    <font>
      <sz val="11"/>
      <color theme="0"/>
      <name val="Times New Roman"/>
      <family val="1"/>
    </font>
    <font>
      <u val="single"/>
      <sz val="20"/>
      <color theme="10"/>
      <name val="Times New Roman"/>
      <family val="1"/>
    </font>
    <font>
      <b/>
      <sz val="9"/>
      <color rgb="FF000001"/>
      <name val="Times New Roman"/>
      <family val="1"/>
    </font>
    <font>
      <sz val="9"/>
      <color rgb="FF000001"/>
      <name val="Times New Roman"/>
      <family val="1"/>
    </font>
    <font>
      <i/>
      <sz val="9"/>
      <color rgb="FF000001"/>
      <name val="Times New Roman"/>
      <family val="1"/>
    </font>
    <font>
      <sz val="9"/>
      <color rgb="FF000000"/>
      <name val="Times New Roman"/>
      <family val="1"/>
    </font>
    <font>
      <sz val="11"/>
      <color rgb="FF000000"/>
      <name val="Times New Roman"/>
      <family val="1"/>
    </font>
    <font>
      <sz val="11"/>
      <color rgb="FFFF0000"/>
      <name val="Times New Roman"/>
      <family val="1"/>
    </font>
    <font>
      <sz val="22"/>
      <color theme="1"/>
      <name val="Times New Roman"/>
      <family val="1"/>
    </font>
    <font>
      <sz val="16"/>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indexed="41"/>
        <bgColor indexed="64"/>
      </patternFill>
    </fill>
    <fill>
      <patternFill patternType="solid">
        <fgColor theme="0" tint="-0.1499900072813034"/>
        <bgColor indexed="64"/>
      </patternFill>
    </fill>
    <fill>
      <patternFill patternType="solid">
        <fgColor rgb="FF92D050"/>
        <bgColor indexed="64"/>
      </patternFill>
    </fill>
    <fill>
      <patternFill patternType="solid">
        <fgColor indexed="42"/>
        <bgColor indexed="64"/>
      </patternFill>
    </fill>
    <fill>
      <patternFill patternType="solid">
        <fgColor rgb="FFE7FFE7"/>
        <bgColor indexed="64"/>
      </patternFill>
    </fill>
    <fill>
      <patternFill patternType="solid">
        <fgColor rgb="FFFFFF0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thin"/>
      <right style="thin"/>
      <top style="thin"/>
      <bottom style="thin"/>
    </border>
    <border>
      <left style="thin"/>
      <right/>
      <top/>
      <bottom/>
    </border>
    <border>
      <left style="medium"/>
      <right/>
      <top/>
      <bottom/>
    </border>
    <border>
      <left style="thin"/>
      <right style="thin"/>
      <top style="thin"/>
      <bottom/>
    </border>
    <border>
      <left/>
      <right style="thin"/>
      <top style="thin"/>
      <bottom style="thin"/>
    </border>
    <border>
      <left style="thin"/>
      <right/>
      <top style="thin"/>
      <bottom style="thin"/>
    </border>
    <border>
      <left/>
      <right/>
      <top style="thin"/>
      <bottom style="thin"/>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bottom style="thin"/>
    </border>
    <border>
      <left style="medium"/>
      <right/>
      <top style="thin"/>
      <bottom style="thin"/>
    </border>
    <border>
      <left style="thin"/>
      <right style="medium"/>
      <top style="thin"/>
      <bottom style="thin"/>
    </border>
    <border>
      <left style="medium"/>
      <right/>
      <top style="thin"/>
      <bottom style="medium"/>
    </border>
    <border>
      <left style="thin"/>
      <right style="thin"/>
      <top style="thin"/>
      <bottom style="medium"/>
    </border>
    <border>
      <left style="thin"/>
      <right style="medium"/>
      <top style="thin"/>
      <bottom style="medium"/>
    </border>
    <border>
      <left style="medium"/>
      <right style="thin"/>
      <top/>
      <bottom style="thin"/>
    </border>
    <border>
      <left style="thin"/>
      <right style="medium"/>
      <top/>
      <bottom style="thin"/>
    </border>
    <border>
      <left style="medium"/>
      <right style="thin"/>
      <top/>
      <bottom/>
    </border>
    <border>
      <left style="thin"/>
      <right style="medium"/>
      <top/>
      <bottom/>
    </border>
    <border>
      <left/>
      <right style="thin"/>
      <top/>
      <bottom/>
    </border>
    <border>
      <left style="medium"/>
      <right style="thin"/>
      <top style="thin"/>
      <bottom style="thin"/>
    </border>
    <border>
      <left style="medium"/>
      <right/>
      <top style="medium"/>
      <bottom style="thin"/>
    </border>
    <border>
      <left style="medium"/>
      <right style="thin"/>
      <top style="medium"/>
      <bottom style="thin"/>
    </border>
    <border>
      <left style="thin"/>
      <right style="medium"/>
      <top style="medium"/>
      <bottom style="thin"/>
    </border>
    <border>
      <left/>
      <right style="thin"/>
      <top style="medium"/>
      <bottom style="thin"/>
    </border>
    <border>
      <left style="thin"/>
      <right/>
      <top style="medium"/>
      <bottom style="thin"/>
    </border>
    <border>
      <left style="medium"/>
      <right style="thin"/>
      <top style="thin"/>
      <bottom style="medium"/>
    </border>
    <border>
      <left/>
      <right style="thin"/>
      <top style="thin"/>
      <bottom style="medium"/>
    </border>
    <border>
      <left style="thin"/>
      <right/>
      <top style="thin"/>
      <bottom style="medium"/>
    </border>
    <border>
      <left style="thin"/>
      <right style="thin"/>
      <top style="medium"/>
      <bottom style="thin"/>
    </border>
    <border>
      <left/>
      <right style="medium"/>
      <top style="medium"/>
      <bottom style="thin"/>
    </border>
    <border>
      <left/>
      <right style="medium"/>
      <top style="thin"/>
      <bottom style="thin"/>
    </border>
    <border>
      <left style="medium"/>
      <right/>
      <top style="thin"/>
      <bottom>
        <color indexed="63"/>
      </bottom>
    </border>
    <border>
      <left style="thin"/>
      <right style="medium"/>
      <top style="thin"/>
      <bottom>
        <color indexed="63"/>
      </bottom>
    </border>
    <border>
      <left/>
      <right/>
      <top/>
      <bottom style="thin"/>
    </border>
    <border>
      <left/>
      <right style="thin"/>
      <top style="medium"/>
      <bottom style="medium"/>
    </border>
    <border>
      <left/>
      <right/>
      <top style="medium"/>
      <bottom/>
    </border>
    <border>
      <left style="thin"/>
      <right/>
      <top style="medium"/>
      <bottom style="medium"/>
    </border>
    <border>
      <left/>
      <right/>
      <top style="thin"/>
      <bottom style="medium"/>
    </border>
    <border>
      <left/>
      <right style="medium"/>
      <top style="thin"/>
      <bottom style="medium"/>
    </border>
    <border>
      <left/>
      <right/>
      <top style="medium"/>
      <bottom style="thin"/>
    </border>
    <border>
      <left style="medium"/>
      <right/>
      <top/>
      <bottom style="medium"/>
    </border>
    <border>
      <left/>
      <right/>
      <top/>
      <bottom style="medium"/>
    </border>
    <border>
      <left style="medium"/>
      <right/>
      <top style="medium"/>
      <bottom/>
    </border>
    <border>
      <left/>
      <right style="medium"/>
      <top style="medium"/>
      <bottom/>
    </border>
    <border>
      <left style="medium"/>
      <right style="medium"/>
      <top style="medium"/>
      <bottom/>
    </border>
    <border>
      <left style="medium"/>
      <right style="medium"/>
      <top/>
      <bottom/>
    </border>
    <border>
      <left style="medium"/>
      <right/>
      <top style="medium"/>
      <bottom style="medium"/>
    </border>
    <border>
      <left/>
      <right/>
      <top style="medium"/>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0" fontId="5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9" fillId="0" borderId="0" applyAlignment="0">
      <protection/>
    </xf>
    <xf numFmtId="0" fontId="0" fillId="0" borderId="0">
      <alignment/>
      <protection/>
    </xf>
    <xf numFmtId="0" fontId="0" fillId="0" borderId="0">
      <alignment/>
      <protection/>
    </xf>
    <xf numFmtId="0" fontId="9" fillId="0" borderId="0">
      <alignment/>
      <protection/>
    </xf>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9" fillId="32" borderId="0" applyNumberFormat="0" applyBorder="0" applyAlignment="0" applyProtection="0"/>
  </cellStyleXfs>
  <cellXfs count="342">
    <xf numFmtId="0" fontId="0" fillId="0" borderId="0" xfId="0" applyFont="1" applyAlignment="1">
      <alignment/>
    </xf>
    <xf numFmtId="0" fontId="70" fillId="33" borderId="10" xfId="0" applyFont="1" applyFill="1" applyBorder="1" applyAlignment="1">
      <alignment horizontal="center" vertical="center" wrapText="1"/>
    </xf>
    <xf numFmtId="0" fontId="71" fillId="33" borderId="11" xfId="0" applyFont="1" applyFill="1" applyBorder="1" applyAlignment="1">
      <alignment horizontal="center" vertical="center" wrapText="1"/>
    </xf>
    <xf numFmtId="0" fontId="72" fillId="33" borderId="11" xfId="0" applyFont="1" applyFill="1" applyBorder="1" applyAlignment="1">
      <alignment horizontal="center" vertical="center" wrapText="1"/>
    </xf>
    <xf numFmtId="0" fontId="71" fillId="33" borderId="12" xfId="0" applyFont="1" applyFill="1" applyBorder="1" applyAlignment="1">
      <alignment horizontal="center" vertical="center" wrapText="1"/>
    </xf>
    <xf numFmtId="0" fontId="71" fillId="33" borderId="13" xfId="0" applyFont="1" applyFill="1" applyBorder="1" applyAlignment="1">
      <alignment horizontal="center" vertical="center" wrapText="1"/>
    </xf>
    <xf numFmtId="172" fontId="10" fillId="0" borderId="14" xfId="56" applyNumberFormat="1" applyFont="1" applyBorder="1" applyAlignment="1" applyProtection="1">
      <alignment horizontal="center" vertical="center" wrapText="1"/>
      <protection hidden="1"/>
    </xf>
    <xf numFmtId="0" fontId="10" fillId="34" borderId="14" xfId="56" applyFont="1" applyFill="1" applyBorder="1" applyAlignment="1" applyProtection="1">
      <alignment horizontal="center" vertical="top"/>
      <protection hidden="1"/>
    </xf>
    <xf numFmtId="0" fontId="10" fillId="34" borderId="14" xfId="56" applyFont="1" applyFill="1" applyBorder="1" applyAlignment="1" applyProtection="1">
      <alignment horizontal="center" vertical="center"/>
      <protection hidden="1"/>
    </xf>
    <xf numFmtId="0" fontId="10" fillId="34" borderId="14" xfId="56" applyFont="1" applyFill="1" applyBorder="1" applyAlignment="1" applyProtection="1">
      <alignment horizontal="center" vertical="top" wrapText="1"/>
      <protection hidden="1"/>
    </xf>
    <xf numFmtId="0" fontId="10" fillId="34" borderId="14" xfId="56" applyFont="1" applyFill="1" applyBorder="1" applyAlignment="1" applyProtection="1">
      <alignment horizontal="center" vertical="center" wrapText="1"/>
      <protection hidden="1"/>
    </xf>
    <xf numFmtId="172" fontId="10" fillId="34" borderId="14" xfId="56" applyNumberFormat="1" applyFont="1" applyFill="1" applyBorder="1" applyAlignment="1" applyProtection="1">
      <alignment horizontal="center" vertical="center" wrapText="1"/>
      <protection hidden="1"/>
    </xf>
    <xf numFmtId="0" fontId="70" fillId="33" borderId="14" xfId="0" applyFont="1" applyFill="1" applyBorder="1" applyAlignment="1">
      <alignment horizontal="center" vertical="center" wrapText="1"/>
    </xf>
    <xf numFmtId="0" fontId="71" fillId="33" borderId="14" xfId="0" applyFont="1" applyFill="1" applyBorder="1" applyAlignment="1">
      <alignment horizontal="center" vertical="center" wrapText="1"/>
    </xf>
    <xf numFmtId="0" fontId="71" fillId="33" borderId="0" xfId="0" applyFont="1" applyFill="1" applyBorder="1" applyAlignment="1">
      <alignment horizontal="center" vertical="center" wrapText="1"/>
    </xf>
    <xf numFmtId="0" fontId="73" fillId="0" borderId="0" xfId="0" applyFont="1" applyAlignment="1">
      <alignment/>
    </xf>
    <xf numFmtId="0" fontId="73" fillId="0" borderId="14" xfId="0" applyFont="1" applyBorder="1" applyAlignment="1">
      <alignment/>
    </xf>
    <xf numFmtId="0" fontId="71" fillId="33" borderId="14" xfId="0" applyFont="1" applyFill="1" applyBorder="1" applyAlignment="1">
      <alignment horizontal="center" vertical="center" wrapText="1"/>
    </xf>
    <xf numFmtId="0" fontId="72" fillId="33" borderId="14" xfId="0" applyFont="1" applyFill="1" applyBorder="1" applyAlignment="1">
      <alignment vertical="center" wrapText="1"/>
    </xf>
    <xf numFmtId="0" fontId="71" fillId="33" borderId="14" xfId="0" applyFont="1" applyFill="1" applyBorder="1" applyAlignment="1">
      <alignment vertical="center" wrapText="1"/>
    </xf>
    <xf numFmtId="0" fontId="73" fillId="0" borderId="15" xfId="0" applyFont="1" applyBorder="1" applyAlignment="1">
      <alignment/>
    </xf>
    <xf numFmtId="2" fontId="73" fillId="0" borderId="0" xfId="0" applyNumberFormat="1" applyFont="1" applyAlignment="1">
      <alignment/>
    </xf>
    <xf numFmtId="0" fontId="73" fillId="0" borderId="14" xfId="0" applyFont="1" applyBorder="1" applyAlignment="1">
      <alignment horizontal="center" vertical="center"/>
    </xf>
    <xf numFmtId="3" fontId="73" fillId="0" borderId="0" xfId="0" applyNumberFormat="1" applyFont="1" applyAlignment="1">
      <alignment/>
    </xf>
    <xf numFmtId="174" fontId="73" fillId="0" borderId="0" xfId="0" applyNumberFormat="1" applyFont="1" applyAlignment="1">
      <alignment/>
    </xf>
    <xf numFmtId="0" fontId="74" fillId="33" borderId="14" xfId="0" applyFont="1" applyFill="1" applyBorder="1" applyAlignment="1">
      <alignment vertical="center" wrapText="1"/>
    </xf>
    <xf numFmtId="0" fontId="73" fillId="0" borderId="15" xfId="0" applyFont="1" applyBorder="1" applyAlignment="1">
      <alignment/>
    </xf>
    <xf numFmtId="0" fontId="71" fillId="0" borderId="13" xfId="0" applyFont="1" applyBorder="1" applyAlignment="1">
      <alignment horizontal="center" vertical="center" wrapText="1"/>
    </xf>
    <xf numFmtId="0" fontId="71" fillId="0" borderId="16" xfId="0" applyFont="1" applyBorder="1" applyAlignment="1">
      <alignment horizontal="center" vertical="center" wrapText="1"/>
    </xf>
    <xf numFmtId="0" fontId="73" fillId="0" borderId="0" xfId="0" applyFont="1" applyAlignment="1">
      <alignment wrapText="1"/>
    </xf>
    <xf numFmtId="0" fontId="73" fillId="0" borderId="0" xfId="0" applyFont="1" applyAlignment="1">
      <alignment horizontal="center" vertical="center" wrapText="1"/>
    </xf>
    <xf numFmtId="0" fontId="73" fillId="0" borderId="14" xfId="0" applyFont="1" applyBorder="1" applyAlignment="1">
      <alignment/>
    </xf>
    <xf numFmtId="14" fontId="73" fillId="0" borderId="0" xfId="0" applyNumberFormat="1" applyFont="1" applyAlignment="1">
      <alignment/>
    </xf>
    <xf numFmtId="175" fontId="73" fillId="0" borderId="0" xfId="0" applyNumberFormat="1" applyFont="1" applyAlignment="1">
      <alignment/>
    </xf>
    <xf numFmtId="0" fontId="0" fillId="0" borderId="0" xfId="0" applyAlignment="1" applyProtection="1">
      <alignment/>
      <protection/>
    </xf>
    <xf numFmtId="0" fontId="73" fillId="0" borderId="0" xfId="0" applyFont="1" applyAlignment="1" applyProtection="1">
      <alignment/>
      <protection/>
    </xf>
    <xf numFmtId="0" fontId="72" fillId="33" borderId="0" xfId="0" applyFont="1" applyFill="1" applyBorder="1" applyAlignment="1">
      <alignment vertical="center" wrapText="1"/>
    </xf>
    <xf numFmtId="0" fontId="73" fillId="0" borderId="14" xfId="0" applyFont="1" applyFill="1" applyBorder="1" applyAlignment="1" applyProtection="1">
      <alignment horizontal="center" vertical="center" wrapText="1"/>
      <protection/>
    </xf>
    <xf numFmtId="0" fontId="73" fillId="0" borderId="14" xfId="0" applyFont="1" applyBorder="1" applyAlignment="1" applyProtection="1">
      <alignment horizontal="center" vertical="center" wrapText="1"/>
      <protection/>
    </xf>
    <xf numFmtId="0" fontId="73" fillId="0" borderId="14" xfId="0" applyFont="1" applyBorder="1" applyAlignment="1" applyProtection="1">
      <alignment horizontal="center" vertical="center" wrapText="1"/>
      <protection/>
    </xf>
    <xf numFmtId="0" fontId="73" fillId="0" borderId="0" xfId="0" applyFont="1" applyBorder="1" applyAlignment="1">
      <alignment/>
    </xf>
    <xf numFmtId="0" fontId="73" fillId="35" borderId="14" xfId="0" applyFont="1" applyFill="1" applyBorder="1" applyAlignment="1" applyProtection="1">
      <alignment horizontal="center" vertical="center" wrapText="1"/>
      <protection locked="0"/>
    </xf>
    <xf numFmtId="0" fontId="73" fillId="0" borderId="0" xfId="0" applyFont="1" applyFill="1" applyBorder="1" applyAlignment="1" applyProtection="1">
      <alignment horizontal="center" vertical="center" wrapText="1"/>
      <protection/>
    </xf>
    <xf numFmtId="4" fontId="72" fillId="33" borderId="14" xfId="0" applyNumberFormat="1" applyFont="1" applyFill="1" applyBorder="1" applyAlignment="1">
      <alignment vertical="center" wrapText="1"/>
    </xf>
    <xf numFmtId="0" fontId="73" fillId="36" borderId="0" xfId="0" applyFont="1" applyFill="1" applyAlignment="1">
      <alignment/>
    </xf>
    <xf numFmtId="0" fontId="73" fillId="0" borderId="14" xfId="0" applyFont="1" applyFill="1" applyBorder="1" applyAlignment="1" applyProtection="1">
      <alignment horizontal="center" vertical="center" wrapText="1"/>
      <protection/>
    </xf>
    <xf numFmtId="0" fontId="73" fillId="0" borderId="14" xfId="0" applyFont="1" applyBorder="1" applyAlignment="1" applyProtection="1">
      <alignment horizontal="left" vertical="center" wrapText="1"/>
      <protection/>
    </xf>
    <xf numFmtId="0" fontId="73" fillId="0" borderId="14" xfId="0" applyFont="1" applyFill="1" applyBorder="1" applyAlignment="1" applyProtection="1">
      <alignment horizontal="left" vertical="center" wrapText="1"/>
      <protection/>
    </xf>
    <xf numFmtId="0" fontId="73" fillId="0" borderId="14" xfId="0" applyFont="1" applyFill="1" applyBorder="1" applyAlignment="1" applyProtection="1">
      <alignment horizontal="left" vertical="center" wrapText="1"/>
      <protection/>
    </xf>
    <xf numFmtId="0" fontId="0" fillId="0" borderId="0" xfId="0" applyFill="1" applyAlignment="1" applyProtection="1">
      <alignment/>
      <protection/>
    </xf>
    <xf numFmtId="0" fontId="73" fillId="0" borderId="0" xfId="0" applyFont="1" applyFill="1" applyBorder="1" applyAlignment="1" applyProtection="1">
      <alignment horizontal="left" vertical="center" wrapText="1"/>
      <protection/>
    </xf>
    <xf numFmtId="0" fontId="0" fillId="0" borderId="0" xfId="0" applyFill="1" applyBorder="1" applyAlignment="1" applyProtection="1">
      <alignment/>
      <protection/>
    </xf>
    <xf numFmtId="0" fontId="73" fillId="0" borderId="14" xfId="0" applyFont="1" applyFill="1" applyBorder="1" applyAlignment="1" applyProtection="1">
      <alignment vertical="center" wrapText="1"/>
      <protection/>
    </xf>
    <xf numFmtId="0" fontId="73" fillId="0" borderId="14" xfId="0" applyFont="1" applyFill="1" applyBorder="1" applyAlignment="1" applyProtection="1">
      <alignment vertical="center" wrapText="1"/>
      <protection/>
    </xf>
    <xf numFmtId="0" fontId="73" fillId="0" borderId="14" xfId="0" applyFont="1" applyBorder="1" applyAlignment="1" applyProtection="1">
      <alignment horizontal="left" vertical="center" wrapText="1"/>
      <protection/>
    </xf>
    <xf numFmtId="0" fontId="73" fillId="0" borderId="0" xfId="0" applyFont="1" applyFill="1" applyBorder="1" applyAlignment="1" applyProtection="1">
      <alignment horizontal="center" vertical="center"/>
      <protection/>
    </xf>
    <xf numFmtId="0" fontId="71" fillId="0" borderId="14" xfId="0" applyFont="1" applyFill="1" applyBorder="1" applyAlignment="1" applyProtection="1">
      <alignment horizontal="center" vertical="center" wrapText="1"/>
      <protection/>
    </xf>
    <xf numFmtId="0" fontId="73" fillId="0" borderId="0" xfId="0" applyFont="1" applyAlignment="1" applyProtection="1">
      <alignment horizontal="right" vertical="center"/>
      <protection/>
    </xf>
    <xf numFmtId="0" fontId="73" fillId="0" borderId="0" xfId="0" applyFont="1" applyAlignment="1" applyProtection="1">
      <alignment horizontal="left" vertical="center" wrapText="1"/>
      <protection/>
    </xf>
    <xf numFmtId="0" fontId="73" fillId="0" borderId="0" xfId="0" applyFont="1" applyAlignment="1" applyProtection="1">
      <alignment horizontal="left" vertical="center"/>
      <protection/>
    </xf>
    <xf numFmtId="0" fontId="73" fillId="0" borderId="0" xfId="0" applyFont="1" applyAlignment="1" applyProtection="1">
      <alignment horizontal="right"/>
      <protection/>
    </xf>
    <xf numFmtId="0" fontId="73" fillId="0" borderId="0" xfId="0" applyFont="1" applyAlignment="1" applyProtection="1">
      <alignment horizontal="left"/>
      <protection/>
    </xf>
    <xf numFmtId="0" fontId="0" fillId="0" borderId="0" xfId="0" applyBorder="1" applyAlignment="1" applyProtection="1">
      <alignment/>
      <protection/>
    </xf>
    <xf numFmtId="0" fontId="73" fillId="0" borderId="0" xfId="0" applyFont="1" applyBorder="1" applyAlignment="1" applyProtection="1">
      <alignment horizontal="left"/>
      <protection/>
    </xf>
    <xf numFmtId="0" fontId="75" fillId="0" borderId="15" xfId="0" applyFont="1" applyBorder="1" applyAlignment="1" applyProtection="1">
      <alignment horizontal="center" vertical="center" wrapText="1"/>
      <protection/>
    </xf>
    <xf numFmtId="0" fontId="76" fillId="0" borderId="14" xfId="0" applyFont="1" applyBorder="1" applyAlignment="1" applyProtection="1">
      <alignment vertical="center" wrapText="1"/>
      <protection/>
    </xf>
    <xf numFmtId="0" fontId="76" fillId="0" borderId="14" xfId="0" applyFont="1" applyBorder="1" applyAlignment="1" applyProtection="1">
      <alignment horizontal="center" vertical="center"/>
      <protection/>
    </xf>
    <xf numFmtId="176" fontId="77" fillId="0" borderId="14" xfId="0" applyNumberFormat="1" applyFont="1" applyBorder="1" applyAlignment="1" applyProtection="1">
      <alignment horizontal="right" vertical="center"/>
      <protection/>
    </xf>
    <xf numFmtId="176" fontId="78" fillId="0" borderId="15" xfId="0" applyNumberFormat="1" applyFont="1" applyBorder="1" applyAlignment="1" applyProtection="1">
      <alignment horizontal="right" vertical="center"/>
      <protection/>
    </xf>
    <xf numFmtId="176" fontId="73" fillId="0" borderId="0" xfId="0" applyNumberFormat="1" applyFont="1" applyAlignment="1" applyProtection="1">
      <alignment horizontal="right" vertical="center"/>
      <protection/>
    </xf>
    <xf numFmtId="176" fontId="77" fillId="0" borderId="0" xfId="0" applyNumberFormat="1" applyFont="1" applyBorder="1" applyAlignment="1" applyProtection="1">
      <alignment horizontal="right" vertical="center"/>
      <protection/>
    </xf>
    <xf numFmtId="0" fontId="73" fillId="0" borderId="17" xfId="0" applyFont="1" applyFill="1" applyBorder="1" applyAlignment="1" applyProtection="1">
      <alignment vertical="center" wrapText="1"/>
      <protection/>
    </xf>
    <xf numFmtId="0" fontId="73" fillId="0" borderId="14" xfId="0" applyFont="1" applyBorder="1" applyAlignment="1" applyProtection="1">
      <alignment horizontal="center" vertical="center"/>
      <protection/>
    </xf>
    <xf numFmtId="176" fontId="71" fillId="0" borderId="14" xfId="0" applyNumberFormat="1" applyFont="1" applyBorder="1" applyAlignment="1" applyProtection="1">
      <alignment horizontal="right" vertical="center"/>
      <protection/>
    </xf>
    <xf numFmtId="0" fontId="79" fillId="0" borderId="0" xfId="0" applyFont="1" applyBorder="1" applyAlignment="1" applyProtection="1">
      <alignment horizontal="left"/>
      <protection/>
    </xf>
    <xf numFmtId="0" fontId="73" fillId="0" borderId="0" xfId="0" applyFont="1" applyBorder="1" applyAlignment="1" applyProtection="1">
      <alignment/>
      <protection/>
    </xf>
    <xf numFmtId="0" fontId="76" fillId="0" borderId="14" xfId="0" applyFont="1" applyFill="1" applyBorder="1" applyAlignment="1" applyProtection="1">
      <alignment vertical="center" wrapText="1"/>
      <protection/>
    </xf>
    <xf numFmtId="0" fontId="76" fillId="0" borderId="14" xfId="0" applyFont="1" applyFill="1" applyBorder="1" applyAlignment="1" applyProtection="1">
      <alignment vertical="center" wrapText="1"/>
      <protection/>
    </xf>
    <xf numFmtId="0" fontId="73" fillId="0" borderId="14" xfId="0" applyFont="1" applyBorder="1" applyAlignment="1" applyProtection="1">
      <alignment vertical="center" wrapText="1"/>
      <protection/>
    </xf>
    <xf numFmtId="0" fontId="73" fillId="0" borderId="0" xfId="0" applyFont="1" applyFill="1" applyBorder="1" applyAlignment="1" applyProtection="1">
      <alignment horizontal="left" wrapText="1"/>
      <protection/>
    </xf>
    <xf numFmtId="0" fontId="76" fillId="0" borderId="14" xfId="0" applyFont="1" applyBorder="1" applyAlignment="1" applyProtection="1">
      <alignment horizontal="center" vertical="center" wrapText="1"/>
      <protection/>
    </xf>
    <xf numFmtId="0" fontId="76" fillId="0" borderId="14" xfId="0" applyFont="1" applyFill="1" applyBorder="1" applyAlignment="1" applyProtection="1">
      <alignment horizontal="center" vertical="center" wrapText="1"/>
      <protection/>
    </xf>
    <xf numFmtId="176" fontId="76" fillId="0" borderId="14" xfId="0" applyNumberFormat="1" applyFont="1" applyBorder="1" applyAlignment="1" applyProtection="1">
      <alignment horizontal="right" vertical="center" wrapText="1"/>
      <protection/>
    </xf>
    <xf numFmtId="0" fontId="73" fillId="0" borderId="0" xfId="0" applyFont="1" applyAlignment="1" applyProtection="1">
      <alignment vertical="center"/>
      <protection/>
    </xf>
    <xf numFmtId="0" fontId="73" fillId="0" borderId="0" xfId="0" applyFont="1" applyAlignment="1">
      <alignment horizontal="right"/>
    </xf>
    <xf numFmtId="0" fontId="71" fillId="0" borderId="12" xfId="0" applyFont="1" applyBorder="1" applyAlignment="1">
      <alignment horizontal="center" vertical="center" wrapText="1"/>
    </xf>
    <xf numFmtId="0" fontId="10" fillId="37" borderId="14" xfId="56" applyFont="1" applyFill="1" applyBorder="1" applyAlignment="1" applyProtection="1">
      <alignment vertical="center"/>
      <protection/>
    </xf>
    <xf numFmtId="0" fontId="0" fillId="0" borderId="0" xfId="0" applyAlignment="1" applyProtection="1">
      <alignment/>
      <protection hidden="1"/>
    </xf>
    <xf numFmtId="0" fontId="0" fillId="0" borderId="0" xfId="0" applyFill="1" applyAlignment="1" applyProtection="1">
      <alignment/>
      <protection hidden="1"/>
    </xf>
    <xf numFmtId="0" fontId="73" fillId="0" borderId="14" xfId="0" applyFont="1" applyBorder="1" applyAlignment="1" applyProtection="1">
      <alignment horizontal="center" vertical="center" wrapText="1"/>
      <protection hidden="1"/>
    </xf>
    <xf numFmtId="0" fontId="73" fillId="0" borderId="14" xfId="0" applyFont="1" applyFill="1" applyBorder="1" applyAlignment="1" applyProtection="1">
      <alignment horizontal="center" vertical="center" wrapText="1"/>
      <protection hidden="1"/>
    </xf>
    <xf numFmtId="0" fontId="73" fillId="0" borderId="14" xfId="0" applyFont="1" applyFill="1" applyBorder="1" applyAlignment="1" applyProtection="1">
      <alignment vertical="center" wrapText="1"/>
      <protection hidden="1"/>
    </xf>
    <xf numFmtId="0" fontId="57" fillId="0" borderId="15" xfId="42" applyFill="1" applyBorder="1" applyAlignment="1" applyProtection="1">
      <alignment horizontal="center" vertical="center" wrapText="1"/>
      <protection hidden="1"/>
    </xf>
    <xf numFmtId="0" fontId="73" fillId="0" borderId="14" xfId="0" applyFont="1" applyFill="1" applyBorder="1" applyAlignment="1" applyProtection="1">
      <alignment vertical="center" wrapText="1"/>
      <protection hidden="1"/>
    </xf>
    <xf numFmtId="0" fontId="73" fillId="0" borderId="14" xfId="0" applyFont="1" applyFill="1" applyBorder="1" applyAlignment="1" applyProtection="1">
      <alignment horizontal="center" vertical="center" wrapText="1"/>
      <protection hidden="1"/>
    </xf>
    <xf numFmtId="0" fontId="76" fillId="0" borderId="14" xfId="0" applyFont="1" applyFill="1" applyBorder="1" applyAlignment="1" applyProtection="1">
      <alignment horizontal="center" vertical="center" wrapText="1"/>
      <protection hidden="1"/>
    </xf>
    <xf numFmtId="0" fontId="61" fillId="0" borderId="0" xfId="0" applyFont="1" applyFill="1" applyAlignment="1" applyProtection="1">
      <alignment/>
      <protection hidden="1"/>
    </xf>
    <xf numFmtId="0" fontId="73" fillId="4" borderId="14" xfId="0" applyFont="1" applyFill="1" applyBorder="1" applyAlignment="1" applyProtection="1">
      <alignment horizontal="center" vertical="center" wrapText="1"/>
      <protection hidden="1"/>
    </xf>
    <xf numFmtId="0" fontId="73" fillId="0" borderId="14" xfId="0" applyFont="1" applyBorder="1" applyAlignment="1" applyProtection="1">
      <alignment horizontal="left" vertical="center" wrapText="1"/>
      <protection hidden="1"/>
    </xf>
    <xf numFmtId="0" fontId="73" fillId="0" borderId="14" xfId="0" applyFont="1" applyFill="1" applyBorder="1" applyAlignment="1" applyProtection="1">
      <alignment horizontal="left" vertical="center" wrapText="1"/>
      <protection hidden="1"/>
    </xf>
    <xf numFmtId="0" fontId="73" fillId="0" borderId="14" xfId="0" applyFont="1" applyBorder="1" applyAlignment="1" applyProtection="1">
      <alignment vertical="center" wrapText="1"/>
      <protection hidden="1"/>
    </xf>
    <xf numFmtId="0" fontId="76" fillId="0" borderId="14" xfId="0" applyFont="1" applyFill="1" applyBorder="1" applyAlignment="1" applyProtection="1">
      <alignment vertical="center" wrapText="1"/>
      <protection hidden="1"/>
    </xf>
    <xf numFmtId="0" fontId="76" fillId="0" borderId="14" xfId="0" applyFont="1" applyBorder="1" applyAlignment="1" applyProtection="1">
      <alignment horizontal="center" vertical="center"/>
      <protection hidden="1"/>
    </xf>
    <xf numFmtId="0" fontId="61" fillId="0" borderId="0" xfId="0" applyFont="1" applyAlignment="1" applyProtection="1">
      <alignment/>
      <protection hidden="1"/>
    </xf>
    <xf numFmtId="0" fontId="73" fillId="0" borderId="0" xfId="0" applyFont="1" applyBorder="1" applyAlignment="1" applyProtection="1">
      <alignment horizontal="center" vertical="center"/>
      <protection hidden="1"/>
    </xf>
    <xf numFmtId="0" fontId="73" fillId="0" borderId="0" xfId="0" applyFont="1" applyFill="1" applyBorder="1" applyAlignment="1" applyProtection="1">
      <alignment vertical="center" wrapText="1"/>
      <protection hidden="1"/>
    </xf>
    <xf numFmtId="0" fontId="73" fillId="0" borderId="0" xfId="0" applyFont="1" applyFill="1" applyBorder="1" applyAlignment="1" applyProtection="1">
      <alignment horizontal="center" vertical="center" wrapText="1"/>
      <protection hidden="1"/>
    </xf>
    <xf numFmtId="0" fontId="73" fillId="0" borderId="0" xfId="0" applyFont="1" applyFill="1" applyBorder="1" applyAlignment="1" applyProtection="1">
      <alignment horizontal="center" vertical="center"/>
      <protection hidden="1"/>
    </xf>
    <xf numFmtId="0" fontId="73" fillId="0" borderId="0" xfId="0" applyFont="1" applyBorder="1" applyAlignment="1" applyProtection="1">
      <alignment vertical="center"/>
      <protection hidden="1"/>
    </xf>
    <xf numFmtId="0" fontId="80" fillId="0" borderId="0" xfId="42" applyFont="1" applyAlignment="1" applyProtection="1">
      <alignment horizontal="left" vertical="center"/>
      <protection locked="0"/>
    </xf>
    <xf numFmtId="176" fontId="73" fillId="0" borderId="14" xfId="0" applyNumberFormat="1" applyFont="1" applyBorder="1" applyAlignment="1" applyProtection="1">
      <alignment horizontal="right" vertical="center"/>
      <protection/>
    </xf>
    <xf numFmtId="176" fontId="76" fillId="0" borderId="14" xfId="0" applyNumberFormat="1" applyFont="1" applyBorder="1" applyAlignment="1" applyProtection="1">
      <alignment horizontal="right" vertical="center"/>
      <protection/>
    </xf>
    <xf numFmtId="0" fontId="10" fillId="0" borderId="14" xfId="56" applyFont="1" applyBorder="1" applyAlignment="1" applyProtection="1">
      <alignment horizontal="center" vertical="top"/>
      <protection hidden="1"/>
    </xf>
    <xf numFmtId="0" fontId="10" fillId="0" borderId="14" xfId="56" applyFont="1" applyBorder="1" applyAlignment="1" applyProtection="1">
      <alignment horizontal="center" vertical="center" wrapText="1"/>
      <protection hidden="1"/>
    </xf>
    <xf numFmtId="0" fontId="10" fillId="0" borderId="14" xfId="56" applyFont="1" applyBorder="1" applyAlignment="1" applyProtection="1">
      <alignment horizontal="center" vertical="center"/>
      <protection hidden="1"/>
    </xf>
    <xf numFmtId="0" fontId="73" fillId="0" borderId="18" xfId="0" applyFont="1" applyBorder="1" applyAlignment="1" applyProtection="1">
      <alignment horizontal="center" vertical="center" wrapText="1"/>
      <protection hidden="1"/>
    </xf>
    <xf numFmtId="3" fontId="73" fillId="4" borderId="14" xfId="0" applyNumberFormat="1" applyFont="1" applyFill="1" applyBorder="1" applyAlignment="1" applyProtection="1">
      <alignment horizontal="center" vertical="center" wrapText="1"/>
      <protection hidden="1"/>
    </xf>
    <xf numFmtId="0" fontId="73" fillId="0" borderId="14" xfId="0" applyFont="1" applyFill="1" applyBorder="1" applyAlignment="1" applyProtection="1">
      <alignment horizontal="center" vertical="center" wrapText="1"/>
      <protection hidden="1"/>
    </xf>
    <xf numFmtId="0" fontId="10" fillId="34" borderId="18" xfId="56" applyFont="1" applyFill="1" applyBorder="1" applyAlignment="1" applyProtection="1">
      <alignment horizontal="center" vertical="center" wrapText="1"/>
      <protection hidden="1"/>
    </xf>
    <xf numFmtId="0" fontId="10" fillId="0" borderId="19" xfId="56" applyFont="1" applyFill="1" applyBorder="1" applyAlignment="1" applyProtection="1">
      <alignment horizontal="center" vertical="top"/>
      <protection hidden="1"/>
    </xf>
    <xf numFmtId="0" fontId="10" fillId="0" borderId="20" xfId="56" applyFont="1" applyFill="1" applyBorder="1" applyAlignment="1" applyProtection="1">
      <alignment horizontal="center" vertical="top"/>
      <protection hidden="1"/>
    </xf>
    <xf numFmtId="0" fontId="10" fillId="0" borderId="20" xfId="56" applyFont="1" applyFill="1" applyBorder="1" applyAlignment="1" applyProtection="1">
      <alignment vertical="center"/>
      <protection/>
    </xf>
    <xf numFmtId="0" fontId="81" fillId="0" borderId="20" xfId="0" applyFont="1" applyFill="1" applyBorder="1" applyAlignment="1">
      <alignment horizontal="left" vertical="center" wrapText="1"/>
    </xf>
    <xf numFmtId="0" fontId="82" fillId="0" borderId="20" xfId="0" applyFont="1" applyFill="1" applyBorder="1" applyAlignment="1">
      <alignment horizontal="left" vertical="center" wrapText="1"/>
    </xf>
    <xf numFmtId="0" fontId="83" fillId="0" borderId="20" xfId="0" applyFont="1" applyFill="1" applyBorder="1" applyAlignment="1">
      <alignment horizontal="left" vertical="center" wrapText="1"/>
    </xf>
    <xf numFmtId="177" fontId="84" fillId="0" borderId="20" xfId="0" applyNumberFormat="1" applyFont="1" applyFill="1" applyBorder="1" applyAlignment="1">
      <alignment horizontal="left" vertical="center" wrapText="1"/>
    </xf>
    <xf numFmtId="0" fontId="81" fillId="0" borderId="0" xfId="0" applyFont="1" applyFill="1" applyAlignment="1">
      <alignment horizontal="left" vertical="center" wrapText="1"/>
    </xf>
    <xf numFmtId="0" fontId="82" fillId="0" borderId="0" xfId="0" applyFont="1" applyFill="1" applyAlignment="1">
      <alignment horizontal="left" vertical="center" wrapText="1"/>
    </xf>
    <xf numFmtId="0" fontId="0" fillId="0" borderId="0" xfId="0" applyAlignment="1" applyProtection="1">
      <alignment horizontal="center" vertical="center"/>
      <protection/>
    </xf>
    <xf numFmtId="0" fontId="73" fillId="0" borderId="0" xfId="0" applyFont="1" applyAlignment="1" applyProtection="1">
      <alignment horizontal="center" vertical="center"/>
      <protection/>
    </xf>
    <xf numFmtId="0" fontId="0" fillId="0" borderId="14" xfId="0" applyBorder="1" applyAlignment="1" applyProtection="1">
      <alignment horizontal="center" vertical="center"/>
      <protection/>
    </xf>
    <xf numFmtId="0" fontId="73" fillId="0" borderId="14" xfId="0" applyFont="1" applyBorder="1" applyAlignment="1" applyProtection="1">
      <alignment horizontal="left" vertical="center" wrapText="1"/>
      <protection locked="0"/>
    </xf>
    <xf numFmtId="4" fontId="73" fillId="4" borderId="14" xfId="0" applyNumberFormat="1" applyFont="1" applyFill="1" applyBorder="1" applyAlignment="1" applyProtection="1">
      <alignment horizontal="right" vertical="center" wrapText="1"/>
      <protection locked="0"/>
    </xf>
    <xf numFmtId="2" fontId="73" fillId="0" borderId="14" xfId="0" applyNumberFormat="1" applyFont="1" applyFill="1" applyBorder="1" applyAlignment="1" applyProtection="1">
      <alignment horizontal="center" vertical="center" wrapText="1"/>
      <protection hidden="1"/>
    </xf>
    <xf numFmtId="3" fontId="0" fillId="0" borderId="14" xfId="0" applyNumberFormat="1" applyBorder="1" applyAlignment="1" applyProtection="1">
      <alignment horizontal="center" vertical="center"/>
      <protection/>
    </xf>
    <xf numFmtId="0" fontId="0" fillId="0" borderId="0" xfId="0" applyBorder="1" applyAlignment="1" applyProtection="1">
      <alignment horizontal="center" vertical="center"/>
      <protection/>
    </xf>
    <xf numFmtId="0" fontId="61" fillId="0" borderId="10" xfId="0" applyFont="1" applyBorder="1" applyAlignment="1" applyProtection="1">
      <alignment horizontal="center" vertical="center"/>
      <protection/>
    </xf>
    <xf numFmtId="0" fontId="79" fillId="0" borderId="14" xfId="0" applyFont="1" applyFill="1" applyBorder="1" applyAlignment="1" applyProtection="1">
      <alignment horizontal="center" vertical="center" wrapText="1"/>
      <protection hidden="1"/>
    </xf>
    <xf numFmtId="3" fontId="73" fillId="4" borderId="14" xfId="0" applyNumberFormat="1" applyFont="1" applyFill="1" applyBorder="1" applyAlignment="1" applyProtection="1">
      <alignment horizontal="center" vertical="center" wrapText="1"/>
      <protection locked="0"/>
    </xf>
    <xf numFmtId="1" fontId="13" fillId="0" borderId="14" xfId="0" applyNumberFormat="1" applyFont="1" applyFill="1" applyBorder="1" applyAlignment="1" applyProtection="1">
      <alignment horizontal="center" vertical="center" wrapText="1"/>
      <protection hidden="1"/>
    </xf>
    <xf numFmtId="0" fontId="79" fillId="0" borderId="14" xfId="0" applyFont="1" applyFill="1" applyBorder="1" applyAlignment="1" applyProtection="1">
      <alignment vertical="center" wrapText="1"/>
      <protection hidden="1"/>
    </xf>
    <xf numFmtId="0" fontId="0" fillId="0" borderId="21" xfId="0" applyBorder="1" applyAlignment="1" applyProtection="1">
      <alignment horizontal="center" vertical="center"/>
      <protection/>
    </xf>
    <xf numFmtId="3" fontId="79" fillId="0" borderId="14" xfId="0" applyNumberFormat="1" applyFont="1" applyFill="1" applyBorder="1" applyAlignment="1" applyProtection="1">
      <alignment vertical="center" wrapText="1"/>
      <protection hidden="1"/>
    </xf>
    <xf numFmtId="3" fontId="73" fillId="0" borderId="14" xfId="0" applyNumberFormat="1" applyFont="1" applyFill="1" applyBorder="1" applyAlignment="1" applyProtection="1">
      <alignment horizontal="center" vertical="center" wrapText="1"/>
      <protection hidden="1"/>
    </xf>
    <xf numFmtId="3" fontId="73" fillId="36" borderId="0" xfId="0" applyNumberFormat="1" applyFont="1" applyFill="1" applyAlignment="1">
      <alignment/>
    </xf>
    <xf numFmtId="0" fontId="73" fillId="0" borderId="14" xfId="0" applyFont="1" applyFill="1" applyBorder="1" applyAlignment="1" applyProtection="1">
      <alignment horizontal="left" vertical="center" wrapText="1"/>
      <protection/>
    </xf>
    <xf numFmtId="0" fontId="17" fillId="0" borderId="0" xfId="0" applyFont="1" applyAlignment="1" applyProtection="1">
      <alignment vertical="center"/>
      <protection/>
    </xf>
    <xf numFmtId="0" fontId="13" fillId="0" borderId="0" xfId="0" applyFont="1" applyAlignment="1" applyProtection="1">
      <alignment vertical="center"/>
      <protection/>
    </xf>
    <xf numFmtId="0" fontId="13" fillId="0" borderId="22" xfId="0" applyFont="1" applyBorder="1" applyAlignment="1" applyProtection="1">
      <alignment horizontal="center" vertical="center"/>
      <protection/>
    </xf>
    <xf numFmtId="0" fontId="85" fillId="0" borderId="23" xfId="0" applyFont="1" applyBorder="1" applyAlignment="1" applyProtection="1">
      <alignment horizontal="center" vertical="center" wrapText="1"/>
      <protection/>
    </xf>
    <xf numFmtId="0" fontId="85" fillId="0" borderId="24" xfId="0" applyFont="1" applyBorder="1" applyAlignment="1" applyProtection="1">
      <alignment horizontal="center" vertical="center" wrapText="1"/>
      <protection/>
    </xf>
    <xf numFmtId="0" fontId="73" fillId="38" borderId="25" xfId="54" applyFont="1" applyFill="1" applyBorder="1" applyAlignment="1" applyProtection="1">
      <alignment horizontal="center" vertical="center" wrapText="1"/>
      <protection locked="0"/>
    </xf>
    <xf numFmtId="0" fontId="73" fillId="38" borderId="21" xfId="54" applyFont="1" applyFill="1" applyBorder="1" applyAlignment="1" applyProtection="1">
      <alignment horizontal="center" vertical="center" wrapText="1"/>
      <protection locked="0"/>
    </xf>
    <xf numFmtId="0" fontId="73" fillId="38" borderId="26" xfId="54" applyFont="1" applyFill="1" applyBorder="1" applyAlignment="1" applyProtection="1">
      <alignment horizontal="center" vertical="center" wrapText="1"/>
      <protection locked="0"/>
    </xf>
    <xf numFmtId="0" fontId="73" fillId="38" borderId="14" xfId="54" applyFont="1" applyFill="1" applyBorder="1" applyAlignment="1" applyProtection="1">
      <alignment horizontal="center" vertical="center" wrapText="1"/>
      <protection locked="0"/>
    </xf>
    <xf numFmtId="9" fontId="73" fillId="38" borderId="27" xfId="54" applyNumberFormat="1" applyFont="1" applyFill="1" applyBorder="1" applyAlignment="1" applyProtection="1">
      <alignment horizontal="center" vertical="center" wrapText="1"/>
      <protection locked="0"/>
    </xf>
    <xf numFmtId="0" fontId="73" fillId="38" borderId="27" xfId="54" applyFont="1" applyFill="1" applyBorder="1" applyAlignment="1" applyProtection="1">
      <alignment horizontal="center" vertical="center" wrapText="1"/>
      <protection locked="0"/>
    </xf>
    <xf numFmtId="0" fontId="73" fillId="38" borderId="28" xfId="54" applyFont="1" applyFill="1" applyBorder="1" applyAlignment="1" applyProtection="1">
      <alignment horizontal="center" vertical="center" wrapText="1"/>
      <protection locked="0"/>
    </xf>
    <xf numFmtId="0" fontId="73" fillId="38" borderId="29" xfId="54" applyFont="1" applyFill="1" applyBorder="1" applyAlignment="1" applyProtection="1">
      <alignment horizontal="center" vertical="center" wrapText="1"/>
      <protection locked="0"/>
    </xf>
    <xf numFmtId="0" fontId="73" fillId="38" borderId="30" xfId="54" applyFont="1" applyFill="1" applyBorder="1" applyAlignment="1" applyProtection="1">
      <alignment horizontal="center" vertical="center" wrapText="1"/>
      <protection locked="0"/>
    </xf>
    <xf numFmtId="0" fontId="13" fillId="0" borderId="0" xfId="0" applyFont="1" applyAlignment="1" applyProtection="1">
      <alignment horizontal="center" vertical="center"/>
      <protection locked="0"/>
    </xf>
    <xf numFmtId="0" fontId="13" fillId="0" borderId="0" xfId="0" applyFont="1" applyAlignment="1" applyProtection="1">
      <alignment vertical="center"/>
      <protection locked="0"/>
    </xf>
    <xf numFmtId="0" fontId="13" fillId="0" borderId="14" xfId="0" applyFont="1" applyBorder="1" applyAlignment="1" applyProtection="1">
      <alignment vertical="center"/>
      <protection locked="0"/>
    </xf>
    <xf numFmtId="0" fontId="13" fillId="39" borderId="14" xfId="0" applyFont="1" applyFill="1" applyBorder="1" applyAlignment="1" applyProtection="1">
      <alignment vertical="center"/>
      <protection locked="0"/>
    </xf>
    <xf numFmtId="0" fontId="13" fillId="0" borderId="0" xfId="0" applyFont="1" applyAlignment="1" applyProtection="1">
      <alignment horizontal="center" vertical="center"/>
      <protection/>
    </xf>
    <xf numFmtId="0" fontId="13" fillId="0" borderId="0" xfId="0" applyFont="1" applyAlignment="1" applyProtection="1">
      <alignment vertical="center" wrapText="1"/>
      <protection/>
    </xf>
    <xf numFmtId="0" fontId="13" fillId="0" borderId="10" xfId="0" applyFont="1" applyBorder="1" applyAlignment="1" applyProtection="1">
      <alignment vertical="center" wrapText="1"/>
      <protection/>
    </xf>
    <xf numFmtId="0" fontId="73" fillId="38" borderId="31" xfId="54" applyFont="1" applyFill="1" applyBorder="1" applyAlignment="1" applyProtection="1">
      <alignment horizontal="center" vertical="center" wrapText="1"/>
      <protection locked="0"/>
    </xf>
    <xf numFmtId="0" fontId="73" fillId="38" borderId="32" xfId="54" applyFont="1" applyFill="1" applyBorder="1" applyAlignment="1" applyProtection="1">
      <alignment horizontal="center" vertical="center" wrapText="1"/>
      <protection locked="0"/>
    </xf>
    <xf numFmtId="0" fontId="13" fillId="0" borderId="16" xfId="0" applyFont="1" applyBorder="1" applyAlignment="1" applyProtection="1">
      <alignment horizontal="center" vertical="center"/>
      <protection/>
    </xf>
    <xf numFmtId="0" fontId="13" fillId="0" borderId="33" xfId="0" applyFont="1" applyBorder="1" applyAlignment="1" applyProtection="1">
      <alignment horizontal="center" vertical="center"/>
      <protection/>
    </xf>
    <xf numFmtId="0" fontId="13" fillId="0" borderId="34" xfId="0" applyFont="1" applyBorder="1" applyAlignment="1" applyProtection="1">
      <alignment horizontal="center" vertical="center"/>
      <protection/>
    </xf>
    <xf numFmtId="0" fontId="13" fillId="0" borderId="35" xfId="0" applyFont="1" applyBorder="1" applyAlignment="1" applyProtection="1">
      <alignment horizontal="center" vertical="center"/>
      <protection/>
    </xf>
    <xf numFmtId="0" fontId="13" fillId="0" borderId="15" xfId="0" applyFont="1" applyBorder="1" applyAlignment="1" applyProtection="1">
      <alignment horizontal="center" vertical="center"/>
      <protection/>
    </xf>
    <xf numFmtId="0" fontId="73" fillId="38" borderId="36" xfId="54" applyFont="1" applyFill="1" applyBorder="1" applyAlignment="1" applyProtection="1">
      <alignment horizontal="center" vertical="center" wrapText="1"/>
      <protection locked="0"/>
    </xf>
    <xf numFmtId="0" fontId="13" fillId="0" borderId="37" xfId="0" applyFont="1" applyBorder="1" applyAlignment="1" applyProtection="1">
      <alignment vertical="center"/>
      <protection/>
    </xf>
    <xf numFmtId="179" fontId="13" fillId="38" borderId="38" xfId="0" applyNumberFormat="1" applyFont="1" applyFill="1" applyBorder="1" applyAlignment="1" applyProtection="1">
      <alignment vertical="center"/>
      <protection locked="0"/>
    </xf>
    <xf numFmtId="179" fontId="13" fillId="38" borderId="39" xfId="0" applyNumberFormat="1" applyFont="1" applyFill="1" applyBorder="1" applyAlignment="1" applyProtection="1">
      <alignment vertical="center"/>
      <protection locked="0"/>
    </xf>
    <xf numFmtId="179" fontId="13" fillId="38" borderId="40" xfId="0" applyNumberFormat="1" applyFont="1" applyFill="1" applyBorder="1" applyAlignment="1" applyProtection="1">
      <alignment vertical="center"/>
      <protection locked="0"/>
    </xf>
    <xf numFmtId="179" fontId="13" fillId="38" borderId="41" xfId="0" applyNumberFormat="1" applyFont="1" applyFill="1" applyBorder="1" applyAlignment="1" applyProtection="1">
      <alignment vertical="center"/>
      <protection locked="0"/>
    </xf>
    <xf numFmtId="0" fontId="13" fillId="0" borderId="26" xfId="0" applyFont="1" applyBorder="1" applyAlignment="1" applyProtection="1">
      <alignment vertical="center"/>
      <protection/>
    </xf>
    <xf numFmtId="179" fontId="13" fillId="38" borderId="36" xfId="0" applyNumberFormat="1" applyFont="1" applyFill="1" applyBorder="1" applyAlignment="1" applyProtection="1">
      <alignment vertical="center"/>
      <protection locked="0"/>
    </xf>
    <xf numFmtId="179" fontId="13" fillId="38" borderId="27" xfId="0" applyNumberFormat="1" applyFont="1" applyFill="1" applyBorder="1" applyAlignment="1" applyProtection="1">
      <alignment vertical="center"/>
      <protection locked="0"/>
    </xf>
    <xf numFmtId="179" fontId="13" fillId="38" borderId="18" xfId="0" applyNumberFormat="1" applyFont="1" applyFill="1" applyBorder="1" applyAlignment="1" applyProtection="1">
      <alignment vertical="center"/>
      <protection locked="0"/>
    </xf>
    <xf numFmtId="179" fontId="13" fillId="38" borderId="19" xfId="0" applyNumberFormat="1" applyFont="1" applyFill="1" applyBorder="1" applyAlignment="1" applyProtection="1">
      <alignment vertical="center"/>
      <protection locked="0"/>
    </xf>
    <xf numFmtId="0" fontId="13" fillId="0" borderId="28" xfId="0" applyFont="1" applyBorder="1" applyAlignment="1" applyProtection="1">
      <alignment vertical="center"/>
      <protection/>
    </xf>
    <xf numFmtId="179" fontId="13" fillId="38" borderId="42" xfId="0" applyNumberFormat="1" applyFont="1" applyFill="1" applyBorder="1" applyAlignment="1" applyProtection="1">
      <alignment vertical="center"/>
      <protection locked="0"/>
    </xf>
    <xf numFmtId="179" fontId="13" fillId="38" borderId="30" xfId="0" applyNumberFormat="1" applyFont="1" applyFill="1" applyBorder="1" applyAlignment="1" applyProtection="1">
      <alignment vertical="center"/>
      <protection locked="0"/>
    </xf>
    <xf numFmtId="179" fontId="13" fillId="38" borderId="43" xfId="0" applyNumberFormat="1" applyFont="1" applyFill="1" applyBorder="1" applyAlignment="1" applyProtection="1">
      <alignment vertical="center"/>
      <protection locked="0"/>
    </xf>
    <xf numFmtId="179" fontId="13" fillId="38" borderId="44" xfId="0" applyNumberFormat="1" applyFont="1" applyFill="1" applyBorder="1" applyAlignment="1" applyProtection="1">
      <alignment vertical="center"/>
      <protection locked="0"/>
    </xf>
    <xf numFmtId="0" fontId="73" fillId="38" borderId="42" xfId="54" applyFont="1" applyFill="1" applyBorder="1" applyAlignment="1" applyProtection="1">
      <alignment horizontal="center" vertical="center" wrapText="1"/>
      <protection locked="0"/>
    </xf>
    <xf numFmtId="0" fontId="13" fillId="0" borderId="0" xfId="53" applyFont="1" applyAlignment="1" applyProtection="1">
      <alignment vertical="center"/>
      <protection/>
    </xf>
    <xf numFmtId="0" fontId="73" fillId="0" borderId="0" xfId="54" applyNumberFormat="1" applyFont="1" applyAlignment="1" applyProtection="1">
      <alignment vertical="center" wrapText="1"/>
      <protection/>
    </xf>
    <xf numFmtId="0" fontId="18" fillId="0" borderId="0" xfId="53" applyFont="1" applyAlignment="1" applyProtection="1">
      <alignment vertical="center"/>
      <protection/>
    </xf>
    <xf numFmtId="0" fontId="13" fillId="0" borderId="38" xfId="53" applyFont="1" applyBorder="1" applyAlignment="1" applyProtection="1">
      <alignment horizontal="center" vertical="center"/>
      <protection/>
    </xf>
    <xf numFmtId="0" fontId="13" fillId="0" borderId="41" xfId="53" applyFont="1" applyBorder="1" applyAlignment="1" applyProtection="1">
      <alignment horizontal="center" vertical="center"/>
      <protection/>
    </xf>
    <xf numFmtId="0" fontId="73" fillId="0" borderId="38" xfId="54" applyFont="1" applyBorder="1" applyAlignment="1" applyProtection="1">
      <alignment horizontal="center" vertical="center" wrapText="1"/>
      <protection/>
    </xf>
    <xf numFmtId="0" fontId="73" fillId="0" borderId="45" xfId="54" applyFont="1" applyBorder="1" applyAlignment="1" applyProtection="1">
      <alignment horizontal="center" vertical="center" wrapText="1"/>
      <protection/>
    </xf>
    <xf numFmtId="0" fontId="73" fillId="0" borderId="39" xfId="54" applyFont="1" applyBorder="1" applyAlignment="1" applyProtection="1">
      <alignment horizontal="center" vertical="center" wrapText="1"/>
      <protection/>
    </xf>
    <xf numFmtId="0" fontId="73" fillId="0" borderId="46" xfId="54" applyFont="1" applyBorder="1" applyAlignment="1" applyProtection="1">
      <alignment horizontal="center" vertical="center" wrapText="1"/>
      <protection/>
    </xf>
    <xf numFmtId="0" fontId="13" fillId="0" borderId="36" xfId="53" applyFont="1" applyBorder="1" applyAlignment="1" applyProtection="1">
      <alignment horizontal="center" vertical="center"/>
      <protection/>
    </xf>
    <xf numFmtId="0" fontId="13" fillId="0" borderId="19" xfId="53" applyFont="1" applyBorder="1" applyAlignment="1" applyProtection="1">
      <alignment horizontal="center" vertical="center"/>
      <protection/>
    </xf>
    <xf numFmtId="176" fontId="73" fillId="38" borderId="36" xfId="54" applyNumberFormat="1" applyFont="1" applyFill="1" applyBorder="1" applyAlignment="1" applyProtection="1">
      <alignment horizontal="center" vertical="center" wrapText="1"/>
      <protection locked="0"/>
    </xf>
    <xf numFmtId="176" fontId="73" fillId="38" borderId="14" xfId="54" applyNumberFormat="1" applyFont="1" applyFill="1" applyBorder="1" applyAlignment="1" applyProtection="1">
      <alignment horizontal="center" vertical="center" wrapText="1"/>
      <protection locked="0"/>
    </xf>
    <xf numFmtId="176" fontId="73" fillId="38" borderId="27" xfId="54" applyNumberFormat="1" applyFont="1" applyFill="1" applyBorder="1" applyAlignment="1" applyProtection="1">
      <alignment horizontal="center" vertical="center" wrapText="1"/>
      <protection locked="0"/>
    </xf>
    <xf numFmtId="176" fontId="13" fillId="0" borderId="47" xfId="53" applyNumberFormat="1" applyFont="1" applyBorder="1" applyAlignment="1" applyProtection="1">
      <alignment horizontal="right" vertical="center"/>
      <protection/>
    </xf>
    <xf numFmtId="176" fontId="73" fillId="0" borderId="47" xfId="54" applyNumberFormat="1" applyFont="1" applyBorder="1" applyAlignment="1" applyProtection="1">
      <alignment horizontal="right" vertical="center" wrapText="1"/>
      <protection/>
    </xf>
    <xf numFmtId="0" fontId="19" fillId="0" borderId="14" xfId="0" applyFont="1" applyBorder="1" applyAlignment="1">
      <alignment horizontal="left" vertical="center"/>
    </xf>
    <xf numFmtId="0" fontId="73" fillId="39" borderId="21" xfId="54" applyFont="1" applyFill="1" applyBorder="1" applyAlignment="1" applyProtection="1">
      <alignment horizontal="center" vertical="center" wrapText="1"/>
      <protection locked="0"/>
    </xf>
    <xf numFmtId="0" fontId="73" fillId="39" borderId="14" xfId="54" applyFont="1" applyFill="1" applyBorder="1" applyAlignment="1" applyProtection="1">
      <alignment horizontal="center" vertical="center" wrapText="1"/>
      <protection locked="0"/>
    </xf>
    <xf numFmtId="9" fontId="86" fillId="38" borderId="32" xfId="54" applyNumberFormat="1" applyFont="1" applyFill="1" applyBorder="1" applyAlignment="1" applyProtection="1">
      <alignment horizontal="center" vertical="center" wrapText="1"/>
      <protection locked="0"/>
    </xf>
    <xf numFmtId="0" fontId="73" fillId="0" borderId="14" xfId="0" applyFont="1" applyFill="1" applyBorder="1" applyAlignment="1" applyProtection="1">
      <alignment horizontal="center" vertical="center" wrapText="1"/>
      <protection/>
    </xf>
    <xf numFmtId="0" fontId="73" fillId="0" borderId="14" xfId="0" applyFont="1" applyFill="1" applyBorder="1" applyAlignment="1" applyProtection="1">
      <alignment horizontal="center" vertical="center" wrapText="1"/>
      <protection hidden="1"/>
    </xf>
    <xf numFmtId="0" fontId="20" fillId="0" borderId="14" xfId="0" applyFont="1" applyBorder="1" applyAlignment="1">
      <alignment horizontal="left" vertical="top" wrapText="1"/>
    </xf>
    <xf numFmtId="0" fontId="20" fillId="0" borderId="14" xfId="0" applyFont="1" applyBorder="1" applyAlignment="1">
      <alignment horizontal="right" vertical="top" wrapText="1"/>
    </xf>
    <xf numFmtId="0" fontId="20" fillId="0" borderId="14" xfId="0" applyFont="1" applyBorder="1" applyAlignment="1">
      <alignment vertical="top" wrapText="1"/>
    </xf>
    <xf numFmtId="0" fontId="73" fillId="0" borderId="14" xfId="0" applyFont="1" applyFill="1" applyBorder="1" applyAlignment="1" applyProtection="1">
      <alignment horizontal="center" vertical="center" wrapText="1"/>
      <protection/>
    </xf>
    <xf numFmtId="0" fontId="71" fillId="38" borderId="21" xfId="54" applyFont="1" applyFill="1" applyBorder="1" applyAlignment="1" applyProtection="1">
      <alignment horizontal="left" vertical="center" wrapText="1"/>
      <protection locked="0"/>
    </xf>
    <xf numFmtId="0" fontId="73" fillId="38" borderId="14" xfId="54" applyFont="1" applyFill="1" applyBorder="1" applyAlignment="1" applyProtection="1">
      <alignment horizontal="left" vertical="center" wrapText="1"/>
      <protection locked="0"/>
    </xf>
    <xf numFmtId="0" fontId="73" fillId="38" borderId="21" xfId="54" applyNumberFormat="1" applyFont="1" applyFill="1" applyBorder="1" applyAlignment="1" applyProtection="1">
      <alignment horizontal="center" vertical="center" wrapText="1"/>
      <protection locked="0"/>
    </xf>
    <xf numFmtId="0" fontId="73" fillId="38" borderId="14" xfId="54" applyNumberFormat="1" applyFont="1" applyFill="1" applyBorder="1" applyAlignment="1" applyProtection="1">
      <alignment horizontal="center" vertical="center" wrapText="1"/>
      <protection locked="0"/>
    </xf>
    <xf numFmtId="0" fontId="73" fillId="38" borderId="29" xfId="54" applyNumberFormat="1" applyFont="1" applyFill="1" applyBorder="1" applyAlignment="1" applyProtection="1">
      <alignment horizontal="center" vertical="center" wrapText="1"/>
      <protection locked="0"/>
    </xf>
    <xf numFmtId="0" fontId="73" fillId="38" borderId="17" xfId="54" applyNumberFormat="1" applyFont="1" applyFill="1" applyBorder="1" applyAlignment="1" applyProtection="1">
      <alignment horizontal="center" vertical="center" wrapText="1"/>
      <protection locked="0"/>
    </xf>
    <xf numFmtId="0" fontId="73" fillId="38" borderId="48" xfId="54" applyFont="1" applyFill="1" applyBorder="1" applyAlignment="1" applyProtection="1">
      <alignment horizontal="center" vertical="center" wrapText="1"/>
      <protection locked="0"/>
    </xf>
    <xf numFmtId="0" fontId="73" fillId="38" borderId="17" xfId="54" applyFont="1" applyFill="1" applyBorder="1" applyAlignment="1" applyProtection="1">
      <alignment horizontal="center" vertical="center" wrapText="1"/>
      <protection locked="0"/>
    </xf>
    <xf numFmtId="0" fontId="73" fillId="38" borderId="49" xfId="54" applyFont="1" applyFill="1" applyBorder="1" applyAlignment="1" applyProtection="1">
      <alignment horizontal="center" vertical="center" wrapText="1"/>
      <protection locked="0"/>
    </xf>
    <xf numFmtId="0" fontId="87" fillId="0" borderId="50" xfId="0" applyFont="1" applyFill="1" applyBorder="1" applyAlignment="1" applyProtection="1">
      <alignment horizontal="center" vertical="center" wrapText="1"/>
      <protection/>
    </xf>
    <xf numFmtId="0" fontId="73" fillId="4" borderId="19" xfId="0" applyFont="1" applyFill="1" applyBorder="1" applyAlignment="1" applyProtection="1">
      <alignment horizontal="center" vertical="center" wrapText="1"/>
      <protection locked="0"/>
    </xf>
    <xf numFmtId="0" fontId="73" fillId="4" borderId="20" xfId="0" applyFont="1" applyFill="1" applyBorder="1" applyAlignment="1" applyProtection="1">
      <alignment horizontal="center" vertical="center" wrapText="1"/>
      <protection locked="0"/>
    </xf>
    <xf numFmtId="0" fontId="73" fillId="4" borderId="18" xfId="0" applyFont="1" applyFill="1" applyBorder="1" applyAlignment="1" applyProtection="1">
      <alignment horizontal="center" vertical="center" wrapText="1"/>
      <protection locked="0"/>
    </xf>
    <xf numFmtId="0" fontId="73" fillId="35" borderId="19" xfId="0" applyFont="1" applyFill="1" applyBorder="1" applyAlignment="1" applyProtection="1">
      <alignment horizontal="center" vertical="center" wrapText="1"/>
      <protection locked="0"/>
    </xf>
    <xf numFmtId="0" fontId="73" fillId="35" borderId="20" xfId="0" applyFont="1" applyFill="1" applyBorder="1" applyAlignment="1" applyProtection="1">
      <alignment horizontal="center" vertical="center" wrapText="1"/>
      <protection locked="0"/>
    </xf>
    <xf numFmtId="0" fontId="73" fillId="35" borderId="18" xfId="0" applyFont="1" applyFill="1" applyBorder="1" applyAlignment="1" applyProtection="1">
      <alignment horizontal="center" vertical="center" wrapText="1"/>
      <protection locked="0"/>
    </xf>
    <xf numFmtId="0" fontId="88" fillId="0" borderId="0" xfId="0" applyFont="1" applyFill="1" applyBorder="1" applyAlignment="1" applyProtection="1">
      <alignment horizontal="center" vertical="center" wrapText="1"/>
      <protection hidden="1"/>
    </xf>
    <xf numFmtId="0" fontId="73" fillId="0" borderId="17" xfId="0" applyFont="1" applyBorder="1" applyAlignment="1" applyProtection="1">
      <alignment horizontal="center" vertical="center" wrapText="1"/>
      <protection/>
    </xf>
    <xf numFmtId="0" fontId="73" fillId="0" borderId="21" xfId="0" applyFont="1" applyBorder="1" applyAlignment="1" applyProtection="1">
      <alignment horizontal="center" vertical="center" wrapText="1"/>
      <protection/>
    </xf>
    <xf numFmtId="0" fontId="73" fillId="0" borderId="17" xfId="0" applyFont="1" applyFill="1" applyBorder="1" applyAlignment="1" applyProtection="1">
      <alignment horizontal="center" vertical="center" wrapText="1"/>
      <protection/>
    </xf>
    <xf numFmtId="0" fontId="73" fillId="0" borderId="21" xfId="0" applyFont="1" applyFill="1" applyBorder="1" applyAlignment="1" applyProtection="1">
      <alignment horizontal="center" vertical="center" wrapText="1"/>
      <protection/>
    </xf>
    <xf numFmtId="178" fontId="73" fillId="0" borderId="17" xfId="0" applyNumberFormat="1" applyFont="1" applyBorder="1" applyAlignment="1" applyProtection="1">
      <alignment horizontal="center" vertical="center" wrapText="1"/>
      <protection hidden="1"/>
    </xf>
    <xf numFmtId="178" fontId="73" fillId="0" borderId="21" xfId="0" applyNumberFormat="1" applyFont="1" applyBorder="1" applyAlignment="1" applyProtection="1">
      <alignment horizontal="center" vertical="center" wrapText="1"/>
      <protection hidden="1"/>
    </xf>
    <xf numFmtId="0" fontId="73" fillId="0" borderId="14" xfId="0" applyFont="1" applyFill="1" applyBorder="1" applyAlignment="1" applyProtection="1">
      <alignment horizontal="left" vertical="center" wrapText="1"/>
      <protection/>
    </xf>
    <xf numFmtId="0" fontId="73" fillId="0" borderId="14" xfId="0" applyFont="1" applyFill="1" applyBorder="1" applyAlignment="1" applyProtection="1">
      <alignment horizontal="center" vertical="center" wrapText="1"/>
      <protection/>
    </xf>
    <xf numFmtId="0" fontId="73" fillId="0" borderId="14" xfId="0" applyFont="1" applyFill="1" applyBorder="1" applyAlignment="1" applyProtection="1">
      <alignment horizontal="center" vertical="center" wrapText="1"/>
      <protection hidden="1"/>
    </xf>
    <xf numFmtId="4" fontId="73" fillId="4" borderId="19" xfId="0" applyNumberFormat="1" applyFont="1" applyFill="1" applyBorder="1" applyAlignment="1" applyProtection="1">
      <alignment horizontal="center" vertical="center" wrapText="1"/>
      <protection locked="0"/>
    </xf>
    <xf numFmtId="4" fontId="73" fillId="4" borderId="20" xfId="0" applyNumberFormat="1" applyFont="1" applyFill="1" applyBorder="1" applyAlignment="1" applyProtection="1">
      <alignment horizontal="center" vertical="center" wrapText="1"/>
      <protection locked="0"/>
    </xf>
    <xf numFmtId="4" fontId="73" fillId="4" borderId="18" xfId="0" applyNumberFormat="1" applyFont="1" applyFill="1" applyBorder="1" applyAlignment="1" applyProtection="1">
      <alignment horizontal="center" vertical="center" wrapText="1"/>
      <protection locked="0"/>
    </xf>
    <xf numFmtId="0" fontId="73" fillId="4" borderId="14" xfId="0" applyFont="1" applyFill="1" applyBorder="1" applyAlignment="1" applyProtection="1">
      <alignment horizontal="center" vertical="center" wrapText="1"/>
      <protection locked="0"/>
    </xf>
    <xf numFmtId="9" fontId="73" fillId="4" borderId="19" xfId="60" applyFont="1" applyFill="1" applyBorder="1" applyAlignment="1" applyProtection="1">
      <alignment horizontal="center" vertical="center" wrapText="1"/>
      <protection locked="0"/>
    </xf>
    <xf numFmtId="9" fontId="73" fillId="4" borderId="20" xfId="60" applyFont="1" applyFill="1" applyBorder="1" applyAlignment="1" applyProtection="1">
      <alignment horizontal="center" vertical="center" wrapText="1"/>
      <protection locked="0"/>
    </xf>
    <xf numFmtId="9" fontId="73" fillId="4" borderId="18" xfId="60" applyFont="1" applyFill="1" applyBorder="1" applyAlignment="1" applyProtection="1">
      <alignment horizontal="center" vertical="center" wrapText="1"/>
      <protection locked="0"/>
    </xf>
    <xf numFmtId="0" fontId="16" fillId="0" borderId="0" xfId="0" applyFont="1" applyBorder="1" applyAlignment="1" applyProtection="1">
      <alignment horizontal="center" vertical="center"/>
      <protection/>
    </xf>
    <xf numFmtId="0" fontId="13" fillId="0" borderId="51" xfId="0" applyFont="1" applyBorder="1" applyAlignment="1" applyProtection="1">
      <alignment horizontal="center" vertical="center"/>
      <protection/>
    </xf>
    <xf numFmtId="0" fontId="13" fillId="0" borderId="24" xfId="0" applyFont="1" applyBorder="1" applyAlignment="1" applyProtection="1">
      <alignment horizontal="center" vertical="center"/>
      <protection/>
    </xf>
    <xf numFmtId="0" fontId="13" fillId="0" borderId="52" xfId="0" applyFont="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13" fillId="0" borderId="22" xfId="0" applyFont="1" applyBorder="1" applyAlignment="1" applyProtection="1">
      <alignment horizontal="center" vertical="center"/>
      <protection/>
    </xf>
    <xf numFmtId="0" fontId="13" fillId="0" borderId="53" xfId="0" applyFont="1" applyBorder="1" applyAlignment="1" applyProtection="1">
      <alignment horizontal="center" vertical="center"/>
      <protection/>
    </xf>
    <xf numFmtId="0" fontId="18" fillId="0" borderId="0" xfId="53" applyFont="1" applyFill="1" applyBorder="1" applyAlignment="1" applyProtection="1">
      <alignment horizontal="left" vertical="center"/>
      <protection/>
    </xf>
    <xf numFmtId="0" fontId="73" fillId="0" borderId="38" xfId="54" applyFont="1" applyBorder="1" applyAlignment="1" applyProtection="1">
      <alignment horizontal="center" vertical="center" wrapText="1"/>
      <protection/>
    </xf>
    <xf numFmtId="0" fontId="73" fillId="0" borderId="41" xfId="54" applyFont="1" applyBorder="1" applyAlignment="1" applyProtection="1">
      <alignment horizontal="center" vertical="center" wrapText="1"/>
      <protection/>
    </xf>
    <xf numFmtId="0" fontId="73" fillId="0" borderId="36" xfId="54" applyFont="1" applyBorder="1" applyAlignment="1" applyProtection="1">
      <alignment horizontal="center" vertical="center" wrapText="1"/>
      <protection/>
    </xf>
    <xf numFmtId="0" fontId="73" fillId="0" borderId="19" xfId="54" applyFont="1" applyBorder="1" applyAlignment="1" applyProtection="1">
      <alignment horizontal="center" vertical="center" wrapText="1"/>
      <protection/>
    </xf>
    <xf numFmtId="0" fontId="73" fillId="0" borderId="28" xfId="55" applyFont="1" applyBorder="1" applyAlignment="1" applyProtection="1">
      <alignment horizontal="right" vertical="center" wrapText="1"/>
      <protection/>
    </xf>
    <xf numFmtId="0" fontId="73" fillId="0" borderId="54" xfId="55" applyFont="1" applyBorder="1" applyAlignment="1" applyProtection="1">
      <alignment horizontal="right" vertical="center" wrapText="1"/>
      <protection/>
    </xf>
    <xf numFmtId="0" fontId="73" fillId="0" borderId="55" xfId="55" applyFont="1" applyBorder="1" applyAlignment="1" applyProtection="1">
      <alignment horizontal="right" vertical="center" wrapText="1"/>
      <protection/>
    </xf>
    <xf numFmtId="3" fontId="73" fillId="38" borderId="54" xfId="54" applyNumberFormat="1" applyFont="1" applyFill="1" applyBorder="1" applyAlignment="1" applyProtection="1">
      <alignment horizontal="center" vertical="center" wrapText="1"/>
      <protection locked="0"/>
    </xf>
    <xf numFmtId="3" fontId="73" fillId="38" borderId="55" xfId="54" applyNumberFormat="1" applyFont="1" applyFill="1" applyBorder="1" applyAlignment="1" applyProtection="1">
      <alignment horizontal="center" vertical="center" wrapText="1"/>
      <protection locked="0"/>
    </xf>
    <xf numFmtId="0" fontId="16" fillId="0" borderId="0" xfId="53" applyFont="1" applyBorder="1" applyAlignment="1" applyProtection="1">
      <alignment horizontal="center" vertical="center"/>
      <protection/>
    </xf>
    <xf numFmtId="0" fontId="73" fillId="0" borderId="37" xfId="55" applyFont="1" applyBorder="1" applyAlignment="1" applyProtection="1">
      <alignment horizontal="right" vertical="center" wrapText="1"/>
      <protection/>
    </xf>
    <xf numFmtId="0" fontId="73" fillId="0" borderId="56" xfId="55" applyFont="1" applyBorder="1" applyAlignment="1" applyProtection="1">
      <alignment horizontal="right" vertical="center" wrapText="1"/>
      <protection/>
    </xf>
    <xf numFmtId="0" fontId="73" fillId="0" borderId="46" xfId="55" applyFont="1" applyBorder="1" applyAlignment="1" applyProtection="1">
      <alignment horizontal="right" vertical="center" wrapText="1"/>
      <protection/>
    </xf>
    <xf numFmtId="3" fontId="73" fillId="38" borderId="56" xfId="54" applyNumberFormat="1" applyFont="1" applyFill="1" applyBorder="1" applyAlignment="1" applyProtection="1">
      <alignment horizontal="center" vertical="center" wrapText="1"/>
      <protection locked="0"/>
    </xf>
    <xf numFmtId="3" fontId="73" fillId="38" borderId="46" xfId="54" applyNumberFormat="1" applyFont="1" applyFill="1" applyBorder="1" applyAlignment="1" applyProtection="1">
      <alignment horizontal="center" vertical="center" wrapText="1"/>
      <protection locked="0"/>
    </xf>
    <xf numFmtId="0" fontId="73" fillId="0" borderId="26" xfId="55" applyFont="1" applyBorder="1" applyAlignment="1" applyProtection="1">
      <alignment horizontal="center" vertical="center" wrapText="1"/>
      <protection/>
    </xf>
    <xf numFmtId="0" fontId="73" fillId="0" borderId="20" xfId="55" applyFont="1" applyBorder="1" applyAlignment="1" applyProtection="1">
      <alignment horizontal="center" vertical="center" wrapText="1"/>
      <protection/>
    </xf>
    <xf numFmtId="0" fontId="73" fillId="0" borderId="47" xfId="55" applyFont="1" applyBorder="1" applyAlignment="1" applyProtection="1">
      <alignment horizontal="center" vertical="center" wrapText="1"/>
      <protection/>
    </xf>
    <xf numFmtId="4" fontId="73" fillId="38" borderId="20" xfId="54" applyNumberFormat="1" applyFont="1" applyFill="1" applyBorder="1" applyAlignment="1" applyProtection="1">
      <alignment horizontal="center" vertical="center" wrapText="1"/>
      <protection locked="0"/>
    </xf>
    <xf numFmtId="4" fontId="73" fillId="38" borderId="47" xfId="54" applyNumberFormat="1" applyFont="1" applyFill="1" applyBorder="1" applyAlignment="1" applyProtection="1">
      <alignment horizontal="center" vertical="center" wrapText="1"/>
      <protection locked="0"/>
    </xf>
    <xf numFmtId="0" fontId="73" fillId="7" borderId="19" xfId="0" applyFont="1" applyFill="1" applyBorder="1" applyAlignment="1" applyProtection="1">
      <alignment horizontal="center" vertical="center" wrapText="1"/>
      <protection hidden="1"/>
    </xf>
    <xf numFmtId="0" fontId="73" fillId="7" borderId="20" xfId="0" applyFont="1" applyFill="1" applyBorder="1" applyAlignment="1" applyProtection="1">
      <alignment horizontal="center" vertical="center" wrapText="1"/>
      <protection hidden="1"/>
    </xf>
    <xf numFmtId="0" fontId="73" fillId="7" borderId="18" xfId="0" applyFont="1" applyFill="1" applyBorder="1" applyAlignment="1" applyProtection="1">
      <alignment horizontal="center" vertical="center" wrapText="1"/>
      <protection hidden="1"/>
    </xf>
    <xf numFmtId="0" fontId="73" fillId="0" borderId="14" xfId="0" applyFont="1" applyFill="1" applyBorder="1" applyAlignment="1" applyProtection="1">
      <alignment horizontal="center" vertical="center"/>
      <protection hidden="1"/>
    </xf>
    <xf numFmtId="173" fontId="73" fillId="7" borderId="14" xfId="0" applyNumberFormat="1" applyFont="1" applyFill="1" applyBorder="1" applyAlignment="1" applyProtection="1">
      <alignment horizontal="center" vertical="center" wrapText="1"/>
      <protection hidden="1"/>
    </xf>
    <xf numFmtId="0" fontId="73" fillId="0" borderId="19" xfId="0" applyFont="1" applyBorder="1" applyAlignment="1" applyProtection="1">
      <alignment horizontal="center" vertical="center" wrapText="1"/>
      <protection hidden="1"/>
    </xf>
    <xf numFmtId="0" fontId="73" fillId="0" borderId="20" xfId="0" applyFont="1" applyBorder="1" applyAlignment="1" applyProtection="1">
      <alignment horizontal="center" vertical="center" wrapText="1"/>
      <protection hidden="1"/>
    </xf>
    <xf numFmtId="0" fontId="73" fillId="0" borderId="18" xfId="0" applyFont="1" applyBorder="1" applyAlignment="1" applyProtection="1">
      <alignment horizontal="center" vertical="center" wrapText="1"/>
      <protection hidden="1"/>
    </xf>
    <xf numFmtId="0" fontId="73" fillId="4" borderId="19" xfId="0" applyFont="1" applyFill="1" applyBorder="1" applyAlignment="1" applyProtection="1">
      <alignment horizontal="center" vertical="center" wrapText="1"/>
      <protection hidden="1"/>
    </xf>
    <xf numFmtId="0" fontId="73" fillId="4" borderId="20" xfId="0" applyFont="1" applyFill="1" applyBorder="1" applyAlignment="1" applyProtection="1">
      <alignment horizontal="center" vertical="center" wrapText="1"/>
      <protection hidden="1"/>
    </xf>
    <xf numFmtId="0" fontId="73" fillId="4" borderId="18" xfId="0" applyFont="1" applyFill="1" applyBorder="1" applyAlignment="1" applyProtection="1">
      <alignment horizontal="center" vertical="center" wrapText="1"/>
      <protection hidden="1"/>
    </xf>
    <xf numFmtId="0" fontId="73" fillId="0" borderId="19" xfId="0" applyFont="1" applyFill="1" applyBorder="1" applyAlignment="1" applyProtection="1">
      <alignment horizontal="center" vertical="center" wrapText="1"/>
      <protection hidden="1"/>
    </xf>
    <xf numFmtId="0" fontId="73" fillId="0" borderId="20" xfId="0" applyFont="1" applyFill="1" applyBorder="1" applyAlignment="1" applyProtection="1">
      <alignment horizontal="center" vertical="center" wrapText="1"/>
      <protection hidden="1"/>
    </xf>
    <xf numFmtId="0" fontId="73" fillId="0" borderId="18" xfId="0" applyFont="1" applyFill="1" applyBorder="1" applyAlignment="1" applyProtection="1">
      <alignment horizontal="center" vertical="center" wrapText="1"/>
      <protection hidden="1"/>
    </xf>
    <xf numFmtId="3" fontId="73" fillId="4" borderId="14" xfId="0" applyNumberFormat="1" applyFont="1" applyFill="1" applyBorder="1" applyAlignment="1" applyProtection="1">
      <alignment horizontal="center" vertical="center" wrapText="1"/>
      <protection hidden="1"/>
    </xf>
    <xf numFmtId="0" fontId="73" fillId="4" borderId="14" xfId="0" applyFont="1" applyFill="1" applyBorder="1" applyAlignment="1" applyProtection="1">
      <alignment horizontal="center" vertical="center" wrapText="1"/>
      <protection hidden="1"/>
    </xf>
    <xf numFmtId="2" fontId="73" fillId="4" borderId="19" xfId="0" applyNumberFormat="1" applyFont="1" applyFill="1" applyBorder="1" applyAlignment="1" applyProtection="1">
      <alignment horizontal="center" vertical="center" wrapText="1"/>
      <protection hidden="1"/>
    </xf>
    <xf numFmtId="2" fontId="73" fillId="4" borderId="20" xfId="0" applyNumberFormat="1" applyFont="1" applyFill="1" applyBorder="1" applyAlignment="1" applyProtection="1">
      <alignment horizontal="center" vertical="center" wrapText="1"/>
      <protection hidden="1"/>
    </xf>
    <xf numFmtId="2" fontId="73" fillId="4" borderId="18" xfId="0" applyNumberFormat="1" applyFont="1" applyFill="1" applyBorder="1" applyAlignment="1" applyProtection="1">
      <alignment horizontal="center" vertical="center" wrapText="1"/>
      <protection hidden="1"/>
    </xf>
    <xf numFmtId="9" fontId="73" fillId="4" borderId="19" xfId="0" applyNumberFormat="1" applyFont="1" applyFill="1" applyBorder="1" applyAlignment="1" applyProtection="1">
      <alignment horizontal="center" vertical="center" wrapText="1"/>
      <protection hidden="1"/>
    </xf>
    <xf numFmtId="2" fontId="73" fillId="4" borderId="19" xfId="60" applyNumberFormat="1" applyFont="1" applyFill="1" applyBorder="1" applyAlignment="1" applyProtection="1">
      <alignment horizontal="center" vertical="center" wrapText="1"/>
      <protection hidden="1"/>
    </xf>
    <xf numFmtId="2" fontId="73" fillId="4" borderId="20" xfId="60" applyNumberFormat="1" applyFont="1" applyFill="1" applyBorder="1" applyAlignment="1" applyProtection="1">
      <alignment horizontal="center" vertical="center" wrapText="1"/>
      <protection hidden="1"/>
    </xf>
    <xf numFmtId="2" fontId="73" fillId="4" borderId="18" xfId="60" applyNumberFormat="1" applyFont="1" applyFill="1" applyBorder="1" applyAlignment="1" applyProtection="1">
      <alignment horizontal="center" vertical="center" wrapText="1"/>
      <protection hidden="1"/>
    </xf>
    <xf numFmtId="0" fontId="76" fillId="0" borderId="17" xfId="0" applyFont="1" applyFill="1" applyBorder="1" applyAlignment="1" applyProtection="1">
      <alignment horizontal="left" vertical="center" wrapText="1"/>
      <protection/>
    </xf>
    <xf numFmtId="0" fontId="76" fillId="0" borderId="21" xfId="0" applyFont="1" applyFill="1" applyBorder="1" applyAlignment="1" applyProtection="1">
      <alignment horizontal="left" vertical="center" wrapText="1"/>
      <protection/>
    </xf>
    <xf numFmtId="0" fontId="73" fillId="0" borderId="50" xfId="0" applyFont="1" applyBorder="1" applyAlignment="1" applyProtection="1">
      <alignment horizontal="left"/>
      <protection/>
    </xf>
    <xf numFmtId="0" fontId="73" fillId="0" borderId="20" xfId="0" applyFont="1" applyFill="1" applyBorder="1" applyAlignment="1" applyProtection="1">
      <alignment horizontal="left" wrapText="1"/>
      <protection/>
    </xf>
    <xf numFmtId="0" fontId="73" fillId="0" borderId="0" xfId="0" applyFont="1" applyAlignment="1" applyProtection="1">
      <alignment horizontal="left" vertical="center" wrapText="1"/>
      <protection/>
    </xf>
    <xf numFmtId="0" fontId="73" fillId="0" borderId="0" xfId="0" applyFont="1" applyAlignment="1" applyProtection="1">
      <alignment horizontal="left" vertical="center"/>
      <protection/>
    </xf>
    <xf numFmtId="0" fontId="73" fillId="0" borderId="17" xfId="0" applyFont="1" applyBorder="1" applyAlignment="1" applyProtection="1">
      <alignment horizontal="left" vertical="center" wrapText="1"/>
      <protection/>
    </xf>
    <xf numFmtId="0" fontId="73" fillId="0" borderId="21" xfId="0" applyFont="1" applyBorder="1" applyAlignment="1" applyProtection="1">
      <alignment horizontal="left" vertical="center" wrapText="1"/>
      <protection/>
    </xf>
    <xf numFmtId="0" fontId="73" fillId="0" borderId="17" xfId="0" applyFont="1" applyFill="1" applyBorder="1" applyAlignment="1" applyProtection="1">
      <alignment horizontal="left" vertical="center" wrapText="1"/>
      <protection/>
    </xf>
    <xf numFmtId="0" fontId="73" fillId="0" borderId="21" xfId="0" applyFont="1" applyFill="1" applyBorder="1" applyAlignment="1" applyProtection="1">
      <alignment horizontal="left" vertical="center" wrapText="1"/>
      <protection/>
    </xf>
    <xf numFmtId="0" fontId="73" fillId="0" borderId="19" xfId="0" applyFont="1" applyFill="1" applyBorder="1" applyAlignment="1" applyProtection="1">
      <alignment horizontal="center" vertical="center" wrapText="1"/>
      <protection/>
    </xf>
    <xf numFmtId="0" fontId="73" fillId="0" borderId="20" xfId="0" applyFont="1" applyFill="1" applyBorder="1" applyAlignment="1" applyProtection="1">
      <alignment horizontal="center" vertical="center" wrapText="1"/>
      <protection/>
    </xf>
    <xf numFmtId="0" fontId="73" fillId="0" borderId="18" xfId="0" applyFont="1" applyFill="1" applyBorder="1" applyAlignment="1" applyProtection="1">
      <alignment horizontal="center" vertical="center" wrapText="1"/>
      <protection/>
    </xf>
    <xf numFmtId="0" fontId="73" fillId="0" borderId="0" xfId="0" applyFont="1" applyBorder="1" applyAlignment="1">
      <alignment horizontal="right"/>
    </xf>
    <xf numFmtId="0" fontId="73" fillId="0" borderId="35" xfId="0" applyFont="1" applyBorder="1" applyAlignment="1">
      <alignment horizontal="right"/>
    </xf>
    <xf numFmtId="0" fontId="73" fillId="0" borderId="0" xfId="0" applyFont="1" applyAlignment="1">
      <alignment horizontal="right"/>
    </xf>
    <xf numFmtId="0" fontId="72" fillId="0" borderId="57" xfId="0" applyFont="1" applyBorder="1" applyAlignment="1">
      <alignment horizontal="justify" vertical="center" wrapText="1"/>
    </xf>
    <xf numFmtId="0" fontId="72" fillId="0" borderId="58" xfId="0" applyFont="1" applyBorder="1" applyAlignment="1">
      <alignment horizontal="justify" vertical="center" wrapText="1"/>
    </xf>
    <xf numFmtId="0" fontId="72" fillId="0" borderId="13" xfId="0" applyFont="1" applyBorder="1" applyAlignment="1">
      <alignment horizontal="justify" vertical="center" wrapText="1"/>
    </xf>
    <xf numFmtId="0" fontId="71" fillId="0" borderId="59" xfId="0" applyFont="1" applyBorder="1" applyAlignment="1">
      <alignment horizontal="justify" vertical="center" wrapText="1"/>
    </xf>
    <xf numFmtId="0" fontId="71" fillId="0" borderId="52" xfId="0" applyFont="1" applyBorder="1" applyAlignment="1">
      <alignment horizontal="justify" vertical="center" wrapText="1"/>
    </xf>
    <xf numFmtId="0" fontId="71" fillId="0" borderId="60" xfId="0" applyFont="1" applyBorder="1" applyAlignment="1">
      <alignment horizontal="justify" vertical="center" wrapText="1"/>
    </xf>
    <xf numFmtId="0" fontId="73" fillId="0" borderId="14" xfId="0" applyFont="1" applyBorder="1" applyAlignment="1">
      <alignment horizontal="center" wrapText="1"/>
    </xf>
    <xf numFmtId="0" fontId="73" fillId="0" borderId="14" xfId="0" applyFont="1" applyBorder="1" applyAlignment="1">
      <alignment horizontal="center"/>
    </xf>
    <xf numFmtId="0" fontId="73" fillId="0" borderId="15" xfId="0" applyFont="1" applyBorder="1" applyAlignment="1">
      <alignment horizontal="center"/>
    </xf>
    <xf numFmtId="0" fontId="73" fillId="0" borderId="35" xfId="0" applyFont="1" applyBorder="1" applyAlignment="1">
      <alignment horizontal="center"/>
    </xf>
    <xf numFmtId="0" fontId="71" fillId="0" borderId="61" xfId="0" applyFont="1" applyBorder="1" applyAlignment="1">
      <alignment horizontal="center" vertical="center" wrapText="1"/>
    </xf>
    <xf numFmtId="0" fontId="71" fillId="0" borderId="62" xfId="0" applyFont="1" applyBorder="1" applyAlignment="1">
      <alignment horizontal="center" vertical="center" wrapText="1"/>
    </xf>
    <xf numFmtId="0" fontId="71" fillId="0" borderId="12" xfId="0" applyFont="1" applyBorder="1" applyAlignment="1">
      <alignment horizontal="center" vertical="center" wrapText="1"/>
    </xf>
    <xf numFmtId="0" fontId="71" fillId="0" borderId="63" xfId="0" applyFont="1" applyBorder="1" applyAlignment="1">
      <alignment horizontal="center" vertical="center" wrapText="1"/>
    </xf>
    <xf numFmtId="0" fontId="71" fillId="0" borderId="64" xfId="0" applyFont="1" applyBorder="1" applyAlignment="1">
      <alignment horizontal="center" vertical="center" wrapText="1"/>
    </xf>
    <xf numFmtId="0" fontId="71" fillId="0" borderId="11" xfId="0" applyFont="1" applyBorder="1" applyAlignment="1">
      <alignment horizontal="center" vertical="center" wrapText="1"/>
    </xf>
    <xf numFmtId="0" fontId="10" fillId="0" borderId="14" xfId="56" applyFont="1" applyBorder="1" applyAlignment="1" applyProtection="1">
      <alignment horizontal="center" vertical="center" wrapText="1"/>
      <protection hidden="1"/>
    </xf>
    <xf numFmtId="0" fontId="10" fillId="0" borderId="14" xfId="56" applyFont="1" applyBorder="1" applyAlignment="1" applyProtection="1">
      <alignment horizontal="center" vertical="top"/>
      <protection hidden="1"/>
    </xf>
    <xf numFmtId="0" fontId="10" fillId="0" borderId="14" xfId="56" applyFont="1" applyBorder="1" applyAlignment="1" applyProtection="1">
      <alignment horizontal="center" vertical="top" wrapText="1"/>
      <protection hidden="1"/>
    </xf>
    <xf numFmtId="0" fontId="9" fillId="0" borderId="14" xfId="56" applyBorder="1" applyAlignment="1" applyProtection="1">
      <alignment horizontal="center" vertical="center"/>
      <protection hidden="1"/>
    </xf>
    <xf numFmtId="0" fontId="10" fillId="0" borderId="14" xfId="56" applyFont="1" applyBorder="1" applyAlignment="1" applyProtection="1">
      <alignment horizontal="center" vertical="center"/>
      <protection hidden="1"/>
    </xf>
    <xf numFmtId="0" fontId="11" fillId="0" borderId="19" xfId="56" applyFont="1" applyBorder="1" applyAlignment="1" applyProtection="1">
      <alignment horizontal="center" vertical="center"/>
      <protection hidden="1"/>
    </xf>
    <xf numFmtId="0" fontId="11" fillId="0" borderId="20" xfId="56" applyFont="1" applyBorder="1" applyAlignment="1" applyProtection="1">
      <alignment horizontal="center" vertical="center"/>
      <protection hidden="1"/>
    </xf>
    <xf numFmtId="0" fontId="12" fillId="0" borderId="20" xfId="56" applyFont="1" applyBorder="1" applyAlignment="1" applyProtection="1">
      <alignment horizontal="center" vertical="center"/>
      <protection hidden="1"/>
    </xf>
    <xf numFmtId="0" fontId="12" fillId="0" borderId="18" xfId="56" applyFont="1" applyBorder="1" applyAlignment="1" applyProtection="1">
      <alignment horizontal="center" vertical="center"/>
      <protection hidden="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3 3 2 2" xfId="55"/>
    <cellStyle name="Обычный_Климатология"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dxfs count="1218">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rgb="FFFF0000"/>
        </patternFill>
      </fill>
    </dxf>
    <dxf>
      <fill>
        <patternFill>
          <bgColor theme="5" tint="0.5999600291252136"/>
        </patternFill>
      </fill>
    </dxf>
    <dxf>
      <fill>
        <patternFill>
          <bgColor rgb="FFFF0000"/>
        </patternFill>
      </fill>
    </dxf>
    <dxf>
      <fill>
        <patternFill>
          <bgColor theme="5" tint="0.5999600291252136"/>
        </patternFill>
      </fill>
    </dxf>
    <dxf>
      <fill>
        <patternFill>
          <bgColor rgb="FFFF0000"/>
        </patternFill>
      </fill>
    </dxf>
    <dxf>
      <fill>
        <patternFill>
          <bgColor theme="5" tint="0.5999600291252136"/>
        </patternFill>
      </fill>
    </dxf>
    <dxf>
      <fill>
        <patternFill>
          <bgColor rgb="FFFF0000"/>
        </patternFill>
      </fill>
    </dxf>
    <dxf>
      <fill>
        <patternFill>
          <bgColor theme="5" tint="0.5999600291252136"/>
        </patternFill>
      </fill>
    </dxf>
    <dxf>
      <fill>
        <patternFill>
          <bgColor rgb="FFFF0000"/>
        </patternFill>
      </fill>
    </dxf>
    <dxf>
      <fill>
        <patternFill>
          <bgColor theme="5" tint="0.5999600291252136"/>
        </patternFill>
      </fill>
    </dxf>
    <dxf>
      <fill>
        <patternFill>
          <bgColor rgb="FFFF0000"/>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rgb="FFFF0000"/>
        </patternFill>
      </fill>
    </dxf>
    <dxf>
      <fill>
        <patternFill>
          <bgColor theme="5" tint="0.5999600291252136"/>
        </patternFill>
      </fill>
    </dxf>
    <dxf>
      <fill>
        <patternFill>
          <bgColor rgb="FFFF0000"/>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rgb="FFFF0000"/>
        </patternFill>
      </fill>
    </dxf>
    <dxf>
      <fill>
        <patternFill>
          <bgColor theme="5" tint="0.5999600291252136"/>
        </patternFill>
      </fill>
    </dxf>
    <dxf>
      <fill>
        <patternFill>
          <bgColor rgb="FFFF0000"/>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rgb="FFFF0000"/>
        </patternFill>
      </fill>
    </dxf>
    <dxf>
      <fill>
        <patternFill>
          <bgColor theme="5" tint="0.5999600291252136"/>
        </patternFill>
      </fill>
    </dxf>
    <dxf>
      <fill>
        <patternFill>
          <bgColor rgb="FFFF0000"/>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rgb="FFFF0000"/>
        </patternFill>
      </fill>
    </dxf>
    <dxf>
      <fill>
        <patternFill>
          <bgColor theme="5" tint="0.5999600291252136"/>
        </patternFill>
      </fill>
    </dxf>
    <dxf>
      <fill>
        <patternFill>
          <bgColor rgb="FFFF0000"/>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rgb="FFFF0000"/>
        </patternFill>
      </fill>
    </dxf>
    <dxf>
      <fill>
        <patternFill>
          <bgColor theme="5" tint="0.5999600291252136"/>
        </patternFill>
      </fill>
    </dxf>
    <dxf>
      <fill>
        <patternFill>
          <bgColor rgb="FFFF0000"/>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rgb="FFFF0000"/>
        </patternFill>
      </fill>
    </dxf>
    <dxf>
      <fill>
        <patternFill>
          <bgColor theme="5" tint="0.5999600291252136"/>
        </patternFill>
      </fill>
    </dxf>
    <dxf>
      <fill>
        <patternFill>
          <bgColor rgb="FFFF0000"/>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rgb="FFFF0000"/>
        </patternFill>
      </fill>
    </dxf>
    <dxf>
      <fill>
        <patternFill>
          <bgColor theme="5" tint="0.5999600291252136"/>
        </patternFill>
      </fill>
    </dxf>
    <dxf>
      <fill>
        <patternFill>
          <bgColor rgb="FFFF0000"/>
        </patternFill>
      </fill>
    </dxf>
    <dxf>
      <fill>
        <patternFill>
          <bgColor theme="5" tint="0.5999600291252136"/>
        </patternFill>
      </fill>
    </dxf>
    <dxf>
      <fill>
        <patternFill>
          <bgColor rgb="FFFF0000"/>
        </patternFill>
      </fill>
    </dxf>
    <dxf>
      <fill>
        <patternFill>
          <bgColor theme="5" tint="0.5999600291252136"/>
        </patternFill>
      </fill>
    </dxf>
    <dxf>
      <fill>
        <patternFill>
          <bgColor rgb="FFFF0000"/>
        </patternFill>
      </fill>
    </dxf>
    <dxf>
      <fill>
        <patternFill>
          <bgColor theme="5" tint="0.5999600291252136"/>
        </patternFill>
      </fill>
    </dxf>
    <dxf>
      <fill>
        <patternFill>
          <bgColor rgb="FFFF0000"/>
        </patternFill>
      </fill>
    </dxf>
    <dxf>
      <fill>
        <patternFill>
          <bgColor theme="5" tint="0.5999600291252136"/>
        </patternFill>
      </fill>
    </dxf>
    <dxf>
      <fill>
        <patternFill>
          <bgColor rgb="FFFF0000"/>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rgb="FFFF0000"/>
        </patternFill>
      </fill>
    </dxf>
    <dxf>
      <fill>
        <patternFill>
          <bgColor theme="5" tint="0.5999600291252136"/>
        </patternFill>
      </fill>
    </dxf>
    <dxf>
      <fill>
        <patternFill>
          <bgColor rgb="FFFF0000"/>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rgb="FFFF0000"/>
        </patternFill>
      </fill>
    </dxf>
    <dxf>
      <fill>
        <patternFill>
          <bgColor theme="5" tint="0.5999600291252136"/>
        </patternFill>
      </fill>
    </dxf>
    <dxf>
      <fill>
        <patternFill>
          <bgColor rgb="FFFF0000"/>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rgb="FFFF0000"/>
        </patternFill>
      </fill>
    </dxf>
    <dxf>
      <fill>
        <patternFill>
          <bgColor theme="5" tint="0.5999600291252136"/>
        </patternFill>
      </fill>
    </dxf>
    <dxf>
      <fill>
        <patternFill>
          <bgColor rgb="FFFF0000"/>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rgb="FFFF0000"/>
        </patternFill>
      </fill>
    </dxf>
    <dxf>
      <fill>
        <patternFill>
          <bgColor theme="5" tint="0.5999600291252136"/>
        </patternFill>
      </fill>
    </dxf>
    <dxf>
      <fill>
        <patternFill>
          <bgColor rgb="FFFF0000"/>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rgb="FFFF0000"/>
        </patternFill>
      </fill>
    </dxf>
    <dxf>
      <fill>
        <patternFill>
          <bgColor theme="5" tint="0.5999600291252136"/>
        </patternFill>
      </fill>
    </dxf>
    <dxf>
      <fill>
        <patternFill>
          <bgColor rgb="FFFF0000"/>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rgb="FFFF0000"/>
        </patternFill>
      </fill>
    </dxf>
    <dxf>
      <fill>
        <patternFill>
          <bgColor theme="5" tint="0.5999600291252136"/>
        </patternFill>
      </fill>
    </dxf>
    <dxf>
      <fill>
        <patternFill>
          <bgColor rgb="FFFF0000"/>
        </patternFill>
      </fill>
    </dxf>
    <dxf>
      <fill>
        <patternFill>
          <bgColor theme="5" tint="0.5999600291252136"/>
        </patternFill>
      </fill>
    </dxf>
    <dxf>
      <fill>
        <patternFill>
          <bgColor rgb="FFFF0000"/>
        </patternFill>
      </fill>
    </dxf>
    <dxf>
      <fill>
        <patternFill>
          <bgColor theme="5" tint="0.5999600291252136"/>
        </patternFill>
      </fill>
    </dxf>
    <dxf>
      <fill>
        <patternFill>
          <bgColor rgb="FFFF0000"/>
        </patternFill>
      </fill>
    </dxf>
    <dxf>
      <fill>
        <patternFill>
          <bgColor theme="5" tint="0.5999600291252136"/>
        </patternFill>
      </fill>
    </dxf>
    <dxf>
      <fill>
        <patternFill>
          <bgColor rgb="FFFF0000"/>
        </patternFill>
      </fill>
    </dxf>
    <dxf>
      <fill>
        <patternFill>
          <bgColor theme="5" tint="0.5999600291252136"/>
        </patternFill>
      </fill>
    </dxf>
    <dxf>
      <fill>
        <patternFill>
          <bgColor rgb="FFFF0000"/>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rgb="FFFF0000"/>
        </patternFill>
      </fill>
    </dxf>
    <dxf>
      <fill>
        <patternFill>
          <bgColor theme="5" tint="0.5999600291252136"/>
        </patternFill>
      </fill>
    </dxf>
    <dxf>
      <fill>
        <patternFill>
          <bgColor rgb="FFFF0000"/>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rgb="FFFF0000"/>
        </patternFill>
      </fill>
    </dxf>
    <dxf>
      <fill>
        <patternFill>
          <bgColor theme="5" tint="0.5999600291252136"/>
        </patternFill>
      </fill>
    </dxf>
    <dxf>
      <fill>
        <patternFill>
          <bgColor rgb="FFFF0000"/>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rgb="FFFF0000"/>
        </patternFill>
      </fill>
    </dxf>
    <dxf>
      <fill>
        <patternFill>
          <bgColor theme="5" tint="0.5999600291252136"/>
        </patternFill>
      </fill>
    </dxf>
    <dxf>
      <fill>
        <patternFill>
          <bgColor rgb="FFFF0000"/>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rgb="FFFF0000"/>
        </patternFill>
      </fill>
    </dxf>
    <dxf>
      <fill>
        <patternFill>
          <bgColor theme="5" tint="0.5999600291252136"/>
        </patternFill>
      </fill>
    </dxf>
    <dxf>
      <fill>
        <patternFill>
          <bgColor rgb="FFFF0000"/>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rgb="FFFF0000"/>
        </patternFill>
      </fill>
    </dxf>
    <dxf>
      <fill>
        <patternFill>
          <bgColor theme="5" tint="0.5999600291252136"/>
        </patternFill>
      </fill>
    </dxf>
    <dxf>
      <fill>
        <patternFill>
          <bgColor rgb="FFFF0000"/>
        </patternFill>
      </fill>
    </dxf>
    <dxf>
      <fill>
        <patternFill>
          <bgColor theme="5" tint="0.5999600291252136"/>
        </patternFill>
      </fill>
    </dxf>
    <dxf>
      <fill>
        <patternFill>
          <bgColor rgb="FFFF0000"/>
        </patternFill>
      </fill>
    </dxf>
    <dxf>
      <fill>
        <patternFill>
          <bgColor theme="5" tint="0.5999600291252136"/>
        </patternFill>
      </fill>
    </dxf>
    <dxf>
      <fill>
        <patternFill>
          <bgColor rgb="FFFF0000"/>
        </patternFill>
      </fill>
    </dxf>
    <dxf>
      <fill>
        <patternFill>
          <bgColor theme="5" tint="0.5999600291252136"/>
        </patternFill>
      </fill>
    </dxf>
    <dxf>
      <fill>
        <patternFill>
          <bgColor rgb="FFFF0000"/>
        </patternFill>
      </fill>
    </dxf>
    <dxf>
      <fill>
        <patternFill>
          <bgColor theme="5" tint="0.5999600291252136"/>
        </patternFill>
      </fill>
    </dxf>
    <dxf>
      <fill>
        <patternFill>
          <bgColor rgb="FFFF0000"/>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rgb="FFFF0000"/>
        </patternFill>
      </fill>
    </dxf>
    <dxf>
      <fill>
        <patternFill>
          <bgColor theme="5" tint="0.5999600291252136"/>
        </patternFill>
      </fill>
    </dxf>
    <dxf>
      <fill>
        <patternFill>
          <bgColor rgb="FFFF0000"/>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rgb="FFFF0000"/>
        </patternFill>
      </fill>
    </dxf>
    <dxf>
      <fill>
        <patternFill>
          <bgColor theme="5" tint="0.5999600291252136"/>
        </patternFill>
      </fill>
    </dxf>
    <dxf>
      <fill>
        <patternFill>
          <bgColor rgb="FFFF0000"/>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rgb="FFFF0000"/>
        </patternFill>
      </fill>
    </dxf>
    <dxf>
      <fill>
        <patternFill>
          <bgColor theme="5" tint="0.5999600291252136"/>
        </patternFill>
      </fill>
    </dxf>
    <dxf>
      <fill>
        <patternFill>
          <bgColor rgb="FFFF0000"/>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3999499976634979"/>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rgb="FFFF0000"/>
        </patternFill>
      </fill>
    </dxf>
    <dxf>
      <fill>
        <patternFill>
          <bgColor theme="5" tint="0.5999600291252136"/>
        </patternFill>
      </fill>
    </dxf>
    <dxf>
      <fill>
        <patternFill>
          <bgColor rgb="FFFF0000"/>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rgb="FFFF0000"/>
        </patternFill>
      </fill>
    </dxf>
    <dxf>
      <fill>
        <patternFill>
          <bgColor theme="5" tint="0.5999600291252136"/>
        </patternFill>
      </fill>
    </dxf>
    <dxf>
      <fill>
        <patternFill>
          <bgColor rgb="FFFF0000"/>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rgb="FFFF0000"/>
        </patternFill>
      </fill>
    </dxf>
    <dxf>
      <fill>
        <patternFill>
          <bgColor theme="5" tint="0.5999600291252136"/>
        </patternFill>
      </fill>
    </dxf>
    <dxf>
      <fill>
        <patternFill>
          <bgColor rgb="FFFF0000"/>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rgb="FFFF0000"/>
        </patternFill>
      </fill>
    </dxf>
    <dxf>
      <fill>
        <patternFill>
          <bgColor theme="5" tint="0.5999600291252136"/>
        </patternFill>
      </fill>
    </dxf>
    <dxf>
      <fill>
        <patternFill>
          <bgColor rgb="FFFF0000"/>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3999499976634979"/>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rgb="FFFF0000"/>
        </patternFill>
      </fill>
    </dxf>
    <dxf>
      <fill>
        <patternFill>
          <bgColor theme="5" tint="0.5999600291252136"/>
        </patternFill>
      </fill>
    </dxf>
    <dxf>
      <fill>
        <patternFill>
          <bgColor rgb="FFFF0000"/>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3999499976634979"/>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rgb="FFFF0000"/>
        </patternFill>
      </fill>
    </dxf>
    <dxf>
      <fill>
        <patternFill>
          <bgColor theme="5" tint="0.5999600291252136"/>
        </patternFill>
      </fill>
    </dxf>
    <dxf>
      <fill>
        <patternFill>
          <bgColor rgb="FFFF0000"/>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3999499976634979"/>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rgb="FFFF0000"/>
        </patternFill>
      </fill>
    </dxf>
    <dxf>
      <fill>
        <patternFill>
          <bgColor theme="5" tint="0.5999600291252136"/>
        </patternFill>
      </fill>
    </dxf>
    <dxf>
      <fill>
        <patternFill>
          <bgColor rgb="FFFF0000"/>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3999499976634979"/>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rgb="FFFF0000"/>
        </patternFill>
      </fill>
    </dxf>
    <dxf>
      <fill>
        <patternFill>
          <bgColor theme="5" tint="0.5999600291252136"/>
        </patternFill>
      </fill>
    </dxf>
    <dxf>
      <fill>
        <patternFill>
          <bgColor rgb="FFFF0000"/>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3999499976634979"/>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rgb="FFFF0000"/>
        </patternFill>
      </fill>
    </dxf>
    <dxf>
      <fill>
        <patternFill>
          <bgColor theme="5" tint="0.5999600291252136"/>
        </patternFill>
      </fill>
    </dxf>
    <dxf>
      <fill>
        <patternFill>
          <bgColor rgb="FFFF0000"/>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3999499976634979"/>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rgb="FFFF0000"/>
        </patternFill>
      </fill>
    </dxf>
    <dxf>
      <fill>
        <patternFill>
          <bgColor theme="5" tint="0.5999600291252136"/>
        </patternFill>
      </fill>
    </dxf>
    <dxf>
      <fill>
        <patternFill>
          <bgColor rgb="FFFF0000"/>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3999499976634979"/>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rgb="FFFF0000"/>
        </patternFill>
      </fill>
    </dxf>
    <dxf>
      <fill>
        <patternFill>
          <bgColor theme="5" tint="0.5999600291252136"/>
        </patternFill>
      </fill>
    </dxf>
    <dxf>
      <fill>
        <patternFill>
          <bgColor rgb="FFFF0000"/>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3999499976634979"/>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rgb="FFFF0000"/>
        </patternFill>
      </fill>
    </dxf>
    <dxf>
      <fill>
        <patternFill>
          <bgColor theme="5" tint="0.5999600291252136"/>
        </patternFill>
      </fill>
    </dxf>
    <dxf>
      <fill>
        <patternFill>
          <bgColor rgb="FFFF0000"/>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3999499976634979"/>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rgb="FF00B050"/>
        </patternFill>
      </fill>
    </dxf>
    <dxf>
      <fill>
        <patternFill>
          <bgColor theme="5" tint="0.5999600291252136"/>
        </patternFill>
      </fill>
    </dxf>
    <dxf>
      <fill>
        <patternFill>
          <bgColor rgb="FFFF0000"/>
        </patternFill>
      </fill>
    </dxf>
    <dxf>
      <fill>
        <patternFill>
          <bgColor theme="5" tint="0.5999600291252136"/>
        </patternFill>
      </fill>
    </dxf>
    <dxf>
      <fill>
        <patternFill>
          <bgColor rgb="FFFF0000"/>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3999499976634979"/>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3999499976634979"/>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Динамика потребления тепловой энергии по месяцам</a:t>
            </a:r>
          </a:p>
        </c:rich>
      </c:tx>
      <c:layout>
        <c:manualLayout>
          <c:xMode val="factor"/>
          <c:yMode val="factor"/>
          <c:x val="-0.00075"/>
          <c:y val="-0.01075"/>
        </c:manualLayout>
      </c:layout>
      <c:spPr>
        <a:noFill/>
        <a:ln>
          <a:noFill/>
        </a:ln>
      </c:spPr>
    </c:title>
    <c:plotArea>
      <c:layout>
        <c:manualLayout>
          <c:xMode val="edge"/>
          <c:yMode val="edge"/>
          <c:x val="0.04575"/>
          <c:y val="0.11825"/>
          <c:w val="0.74925"/>
          <c:h val="0.8985"/>
        </c:manualLayout>
      </c:layout>
      <c:barChart>
        <c:barDir val="col"/>
        <c:grouping val="clustered"/>
        <c:varyColors val="0"/>
        <c:ser>
          <c:idx val="0"/>
          <c:order val="0"/>
          <c:tx>
            <c:v>Фактическое потребление тепловой энергии, Гкал</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multiLvlStrRef>
              <c:f>'Спр. инф.'!$D$174:$O$176</c:f>
              <c:multiLvlStrCache>
                <c:ptCount val="12"/>
                <c:lvl>
                  <c:pt idx="0">
                    <c:v>янв</c:v>
                  </c:pt>
                  <c:pt idx="1">
                    <c:v>фев</c:v>
                  </c:pt>
                  <c:pt idx="2">
                    <c:v>мар</c:v>
                  </c:pt>
                  <c:pt idx="3">
                    <c:v>апр</c:v>
                  </c:pt>
                  <c:pt idx="4">
                    <c:v>май</c:v>
                  </c:pt>
                  <c:pt idx="5">
                    <c:v>июн</c:v>
                  </c:pt>
                  <c:pt idx="6">
                    <c:v>июл</c:v>
                  </c:pt>
                  <c:pt idx="7">
                    <c:v>авг</c:v>
                  </c:pt>
                  <c:pt idx="8">
                    <c:v>сен</c:v>
                  </c:pt>
                  <c:pt idx="9">
                    <c:v>окт</c:v>
                  </c:pt>
                  <c:pt idx="10">
                    <c:v>ноя</c:v>
                  </c:pt>
                  <c:pt idx="11">
                    <c:v>дек</c:v>
                  </c:pt>
                </c:lvl>
                <c:lvl>
                  <c:pt idx="0">
                    <c:v>0</c:v>
                  </c:pt>
                  <c:pt idx="1">
                    <c:v>0</c:v>
                  </c:pt>
                  <c:pt idx="2">
                    <c:v>0</c:v>
                  </c:pt>
                  <c:pt idx="3">
                    <c:v>0</c:v>
                  </c:pt>
                  <c:pt idx="4">
                    <c:v>0</c:v>
                  </c:pt>
                  <c:pt idx="5">
                    <c:v>0</c:v>
                  </c:pt>
                  <c:pt idx="6">
                    <c:v>0</c:v>
                  </c:pt>
                  <c:pt idx="7">
                    <c:v>0</c:v>
                  </c:pt>
                  <c:pt idx="8">
                    <c:v>0</c:v>
                  </c:pt>
                  <c:pt idx="9">
                    <c:v>0</c:v>
                  </c:pt>
                  <c:pt idx="10">
                    <c:v>0</c:v>
                  </c:pt>
                  <c:pt idx="11">
                    <c:v>0</c:v>
                  </c:pt>
                </c:lvl>
                <c:lvl>
                  <c:pt idx="0">
                    <c:v>31</c:v>
                  </c:pt>
                  <c:pt idx="1">
                    <c:v>28</c:v>
                  </c:pt>
                  <c:pt idx="2">
                    <c:v>31</c:v>
                  </c:pt>
                  <c:pt idx="3">
                    <c:v>30</c:v>
                  </c:pt>
                  <c:pt idx="4">
                    <c:v>5</c:v>
                  </c:pt>
                  <c:pt idx="5">
                    <c:v>0</c:v>
                  </c:pt>
                  <c:pt idx="6">
                    <c:v>0</c:v>
                  </c:pt>
                  <c:pt idx="7">
                    <c:v>0</c:v>
                  </c:pt>
                  <c:pt idx="8">
                    <c:v>0</c:v>
                  </c:pt>
                  <c:pt idx="9">
                    <c:v>18</c:v>
                  </c:pt>
                  <c:pt idx="10">
                    <c:v>30</c:v>
                  </c:pt>
                  <c:pt idx="11">
                    <c:v>31</c:v>
                  </c:pt>
                </c:lvl>
              </c:multiLvlStrCache>
            </c:multiLvlStrRef>
          </c:cat>
          <c:val>
            <c:numRef>
              <c:f>'Финальный лист'!$E$13:$P$13</c:f>
              <c:numCache/>
            </c:numRef>
          </c:val>
        </c:ser>
        <c:ser>
          <c:idx val="1"/>
          <c:order val="1"/>
          <c:tx>
            <c:v>Нормативное потребление тепловой энергии, Гкал</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multiLvlStrRef>
              <c:f>'Спр. инф.'!$D$174:$O$176</c:f>
              <c:multiLvlStrCache>
                <c:ptCount val="12"/>
                <c:lvl>
                  <c:pt idx="0">
                    <c:v>янв</c:v>
                  </c:pt>
                  <c:pt idx="1">
                    <c:v>фев</c:v>
                  </c:pt>
                  <c:pt idx="2">
                    <c:v>мар</c:v>
                  </c:pt>
                  <c:pt idx="3">
                    <c:v>апр</c:v>
                  </c:pt>
                  <c:pt idx="4">
                    <c:v>май</c:v>
                  </c:pt>
                  <c:pt idx="5">
                    <c:v>июн</c:v>
                  </c:pt>
                  <c:pt idx="6">
                    <c:v>июл</c:v>
                  </c:pt>
                  <c:pt idx="7">
                    <c:v>авг</c:v>
                  </c:pt>
                  <c:pt idx="8">
                    <c:v>сен</c:v>
                  </c:pt>
                  <c:pt idx="9">
                    <c:v>окт</c:v>
                  </c:pt>
                  <c:pt idx="10">
                    <c:v>ноя</c:v>
                  </c:pt>
                  <c:pt idx="11">
                    <c:v>дек</c:v>
                  </c:pt>
                </c:lvl>
                <c:lvl>
                  <c:pt idx="0">
                    <c:v>0</c:v>
                  </c:pt>
                  <c:pt idx="1">
                    <c:v>0</c:v>
                  </c:pt>
                  <c:pt idx="2">
                    <c:v>0</c:v>
                  </c:pt>
                  <c:pt idx="3">
                    <c:v>0</c:v>
                  </c:pt>
                  <c:pt idx="4">
                    <c:v>0</c:v>
                  </c:pt>
                  <c:pt idx="5">
                    <c:v>0</c:v>
                  </c:pt>
                  <c:pt idx="6">
                    <c:v>0</c:v>
                  </c:pt>
                  <c:pt idx="7">
                    <c:v>0</c:v>
                  </c:pt>
                  <c:pt idx="8">
                    <c:v>0</c:v>
                  </c:pt>
                  <c:pt idx="9">
                    <c:v>0</c:v>
                  </c:pt>
                  <c:pt idx="10">
                    <c:v>0</c:v>
                  </c:pt>
                  <c:pt idx="11">
                    <c:v>0</c:v>
                  </c:pt>
                </c:lvl>
                <c:lvl>
                  <c:pt idx="0">
                    <c:v>31</c:v>
                  </c:pt>
                  <c:pt idx="1">
                    <c:v>28</c:v>
                  </c:pt>
                  <c:pt idx="2">
                    <c:v>31</c:v>
                  </c:pt>
                  <c:pt idx="3">
                    <c:v>30</c:v>
                  </c:pt>
                  <c:pt idx="4">
                    <c:v>5</c:v>
                  </c:pt>
                  <c:pt idx="5">
                    <c:v>0</c:v>
                  </c:pt>
                  <c:pt idx="6">
                    <c:v>0</c:v>
                  </c:pt>
                  <c:pt idx="7">
                    <c:v>0</c:v>
                  </c:pt>
                  <c:pt idx="8">
                    <c:v>0</c:v>
                  </c:pt>
                  <c:pt idx="9">
                    <c:v>18</c:v>
                  </c:pt>
                  <c:pt idx="10">
                    <c:v>30</c:v>
                  </c:pt>
                  <c:pt idx="11">
                    <c:v>31</c:v>
                  </c:pt>
                </c:lvl>
              </c:multiLvlStrCache>
            </c:multiLvlStrRef>
          </c:cat>
          <c:val>
            <c:numRef>
              <c:f>'Финальный лист'!$E$14:$P$14</c:f>
              <c:numCache/>
            </c:numRef>
          </c:val>
        </c:ser>
        <c:axId val="57173072"/>
        <c:axId val="44795601"/>
      </c:barChart>
      <c:catAx>
        <c:axId val="5717307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4795601"/>
        <c:crosses val="autoZero"/>
        <c:auto val="0"/>
        <c:lblOffset val="100"/>
        <c:tickLblSkip val="1"/>
        <c:noMultiLvlLbl val="0"/>
      </c:catAx>
      <c:valAx>
        <c:axId val="44795601"/>
        <c:scaling>
          <c:orientation val="minMax"/>
        </c:scaling>
        <c:axPos val="l"/>
        <c:title>
          <c:tx>
            <c:rich>
              <a:bodyPr vert="horz" rot="-5400000" anchor="ctr"/>
              <a:lstStyle/>
              <a:p>
                <a:pPr algn="ctr">
                  <a:defRPr/>
                </a:pPr>
                <a:r>
                  <a:rPr lang="en-US" cap="none" sz="1000" b="0" i="0" u="none" baseline="0">
                    <a:solidFill>
                      <a:srgbClr val="333333"/>
                    </a:solidFill>
                  </a:rPr>
                  <a:t>Тепловая энергия, Гкал</a:t>
                </a:r>
              </a:p>
            </c:rich>
          </c:tx>
          <c:layout>
            <c:manualLayout>
              <c:xMode val="factor"/>
              <c:yMode val="factor"/>
              <c:x val="-0.000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57173072"/>
        <c:crossesAt val="1"/>
        <c:crossBetween val="between"/>
        <c:dispUnits/>
      </c:valAx>
      <c:spPr>
        <a:noFill/>
        <a:ln>
          <a:noFill/>
        </a:ln>
      </c:spPr>
    </c:plotArea>
    <c:legend>
      <c:legendPos val="r"/>
      <c:layout>
        <c:manualLayout>
          <c:xMode val="edge"/>
          <c:yMode val="edge"/>
          <c:x val="0.8085"/>
          <c:y val="0.3515"/>
          <c:w val="0.1915"/>
          <c:h val="0.40575"/>
        </c:manualLayout>
      </c:layout>
      <c:overlay val="0"/>
      <c:spPr>
        <a:noFill/>
        <a:ln w="3175">
          <a:noFill/>
        </a:ln>
      </c:spPr>
      <c:txPr>
        <a:bodyPr vert="horz" rot="0"/>
        <a:lstStyle/>
        <a:p>
          <a:pPr>
            <a:defRPr lang="en-US" cap="none" sz="825" b="0" i="0" u="none" baseline="0">
              <a:solidFill>
                <a:srgbClr val="333333"/>
              </a:solidFill>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Динамика потребления тепловой энергии по месяцам после внедрения энергосберегающих мероприятий</a:t>
            </a:r>
          </a:p>
        </c:rich>
      </c:tx>
      <c:layout>
        <c:manualLayout>
          <c:xMode val="factor"/>
          <c:yMode val="factor"/>
          <c:x val="-0.00075"/>
          <c:y val="-0.01025"/>
        </c:manualLayout>
      </c:layout>
      <c:spPr>
        <a:noFill/>
        <a:ln>
          <a:noFill/>
        </a:ln>
      </c:spPr>
    </c:title>
    <c:plotArea>
      <c:layout>
        <c:manualLayout>
          <c:xMode val="edge"/>
          <c:yMode val="edge"/>
          <c:x val="0.045"/>
          <c:y val="0.11775"/>
          <c:w val="0.755"/>
          <c:h val="0.9365"/>
        </c:manualLayout>
      </c:layout>
      <c:barChart>
        <c:barDir val="col"/>
        <c:grouping val="clustered"/>
        <c:varyColors val="0"/>
        <c:ser>
          <c:idx val="0"/>
          <c:order val="0"/>
          <c:tx>
            <c:v>Фактическое потребление тепловой энергии, Гкал</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multiLvlStrRef>
              <c:f>'Спр. инф.'!$D$174:$O$176</c:f>
              <c:multiLvlStrCache>
                <c:ptCount val="12"/>
                <c:lvl>
                  <c:pt idx="0">
                    <c:v>янв</c:v>
                  </c:pt>
                  <c:pt idx="1">
                    <c:v>фев</c:v>
                  </c:pt>
                  <c:pt idx="2">
                    <c:v>мар</c:v>
                  </c:pt>
                  <c:pt idx="3">
                    <c:v>апр</c:v>
                  </c:pt>
                  <c:pt idx="4">
                    <c:v>май</c:v>
                  </c:pt>
                  <c:pt idx="5">
                    <c:v>июн</c:v>
                  </c:pt>
                  <c:pt idx="6">
                    <c:v>июл</c:v>
                  </c:pt>
                  <c:pt idx="7">
                    <c:v>авг</c:v>
                  </c:pt>
                  <c:pt idx="8">
                    <c:v>сен</c:v>
                  </c:pt>
                  <c:pt idx="9">
                    <c:v>окт</c:v>
                  </c:pt>
                  <c:pt idx="10">
                    <c:v>ноя</c:v>
                  </c:pt>
                  <c:pt idx="11">
                    <c:v>дек</c:v>
                  </c:pt>
                </c:lvl>
                <c:lvl>
                  <c:pt idx="0">
                    <c:v>0</c:v>
                  </c:pt>
                  <c:pt idx="1">
                    <c:v>0</c:v>
                  </c:pt>
                  <c:pt idx="2">
                    <c:v>0</c:v>
                  </c:pt>
                  <c:pt idx="3">
                    <c:v>0</c:v>
                  </c:pt>
                  <c:pt idx="4">
                    <c:v>0</c:v>
                  </c:pt>
                  <c:pt idx="5">
                    <c:v>0</c:v>
                  </c:pt>
                  <c:pt idx="6">
                    <c:v>0</c:v>
                  </c:pt>
                  <c:pt idx="7">
                    <c:v>0</c:v>
                  </c:pt>
                  <c:pt idx="8">
                    <c:v>0</c:v>
                  </c:pt>
                  <c:pt idx="9">
                    <c:v>0</c:v>
                  </c:pt>
                  <c:pt idx="10">
                    <c:v>0</c:v>
                  </c:pt>
                  <c:pt idx="11">
                    <c:v>0</c:v>
                  </c:pt>
                </c:lvl>
                <c:lvl>
                  <c:pt idx="0">
                    <c:v>31</c:v>
                  </c:pt>
                  <c:pt idx="1">
                    <c:v>28</c:v>
                  </c:pt>
                  <c:pt idx="2">
                    <c:v>31</c:v>
                  </c:pt>
                  <c:pt idx="3">
                    <c:v>30</c:v>
                  </c:pt>
                  <c:pt idx="4">
                    <c:v>5</c:v>
                  </c:pt>
                  <c:pt idx="5">
                    <c:v>0</c:v>
                  </c:pt>
                  <c:pt idx="6">
                    <c:v>0</c:v>
                  </c:pt>
                  <c:pt idx="7">
                    <c:v>0</c:v>
                  </c:pt>
                  <c:pt idx="8">
                    <c:v>0</c:v>
                  </c:pt>
                  <c:pt idx="9">
                    <c:v>18</c:v>
                  </c:pt>
                  <c:pt idx="10">
                    <c:v>30</c:v>
                  </c:pt>
                  <c:pt idx="11">
                    <c:v>31</c:v>
                  </c:pt>
                </c:lvl>
              </c:multiLvlStrCache>
            </c:multiLvlStrRef>
          </c:cat>
          <c:val>
            <c:numRef>
              <c:f>'Финальный лист'!$E$31:$P$31</c:f>
              <c:numCache/>
            </c:numRef>
          </c:val>
        </c:ser>
        <c:ser>
          <c:idx val="1"/>
          <c:order val="1"/>
          <c:tx>
            <c:v>Потребление тепловой энергии после внедрения энергосберегающих мероприятий, Гкал</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multiLvlStrRef>
              <c:f>'Спр. инф.'!$D$174:$O$176</c:f>
              <c:multiLvlStrCache>
                <c:ptCount val="12"/>
                <c:lvl>
                  <c:pt idx="0">
                    <c:v>янв</c:v>
                  </c:pt>
                  <c:pt idx="1">
                    <c:v>фев</c:v>
                  </c:pt>
                  <c:pt idx="2">
                    <c:v>мар</c:v>
                  </c:pt>
                  <c:pt idx="3">
                    <c:v>апр</c:v>
                  </c:pt>
                  <c:pt idx="4">
                    <c:v>май</c:v>
                  </c:pt>
                  <c:pt idx="5">
                    <c:v>июн</c:v>
                  </c:pt>
                  <c:pt idx="6">
                    <c:v>июл</c:v>
                  </c:pt>
                  <c:pt idx="7">
                    <c:v>авг</c:v>
                  </c:pt>
                  <c:pt idx="8">
                    <c:v>сен</c:v>
                  </c:pt>
                  <c:pt idx="9">
                    <c:v>окт</c:v>
                  </c:pt>
                  <c:pt idx="10">
                    <c:v>ноя</c:v>
                  </c:pt>
                  <c:pt idx="11">
                    <c:v>дек</c:v>
                  </c:pt>
                </c:lvl>
                <c:lvl>
                  <c:pt idx="0">
                    <c:v>0</c:v>
                  </c:pt>
                  <c:pt idx="1">
                    <c:v>0</c:v>
                  </c:pt>
                  <c:pt idx="2">
                    <c:v>0</c:v>
                  </c:pt>
                  <c:pt idx="3">
                    <c:v>0</c:v>
                  </c:pt>
                  <c:pt idx="4">
                    <c:v>0</c:v>
                  </c:pt>
                  <c:pt idx="5">
                    <c:v>0</c:v>
                  </c:pt>
                  <c:pt idx="6">
                    <c:v>0</c:v>
                  </c:pt>
                  <c:pt idx="7">
                    <c:v>0</c:v>
                  </c:pt>
                  <c:pt idx="8">
                    <c:v>0</c:v>
                  </c:pt>
                  <c:pt idx="9">
                    <c:v>0</c:v>
                  </c:pt>
                  <c:pt idx="10">
                    <c:v>0</c:v>
                  </c:pt>
                  <c:pt idx="11">
                    <c:v>0</c:v>
                  </c:pt>
                </c:lvl>
                <c:lvl>
                  <c:pt idx="0">
                    <c:v>31</c:v>
                  </c:pt>
                  <c:pt idx="1">
                    <c:v>28</c:v>
                  </c:pt>
                  <c:pt idx="2">
                    <c:v>31</c:v>
                  </c:pt>
                  <c:pt idx="3">
                    <c:v>30</c:v>
                  </c:pt>
                  <c:pt idx="4">
                    <c:v>5</c:v>
                  </c:pt>
                  <c:pt idx="5">
                    <c:v>0</c:v>
                  </c:pt>
                  <c:pt idx="6">
                    <c:v>0</c:v>
                  </c:pt>
                  <c:pt idx="7">
                    <c:v>0</c:v>
                  </c:pt>
                  <c:pt idx="8">
                    <c:v>0</c:v>
                  </c:pt>
                  <c:pt idx="9">
                    <c:v>18</c:v>
                  </c:pt>
                  <c:pt idx="10">
                    <c:v>30</c:v>
                  </c:pt>
                  <c:pt idx="11">
                    <c:v>31</c:v>
                  </c:pt>
                </c:lvl>
              </c:multiLvlStrCache>
            </c:multiLvlStrRef>
          </c:cat>
          <c:val>
            <c:numRef>
              <c:f>'Финальный лист'!$E$32:$P$32</c:f>
              <c:numCache/>
            </c:numRef>
          </c:val>
        </c:ser>
        <c:axId val="507226"/>
        <c:axId val="4565035"/>
      </c:barChart>
      <c:catAx>
        <c:axId val="50722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565035"/>
        <c:crosses val="autoZero"/>
        <c:auto val="0"/>
        <c:lblOffset val="100"/>
        <c:tickLblSkip val="1"/>
        <c:noMultiLvlLbl val="0"/>
      </c:catAx>
      <c:valAx>
        <c:axId val="4565035"/>
        <c:scaling>
          <c:orientation val="minMax"/>
        </c:scaling>
        <c:axPos val="l"/>
        <c:title>
          <c:tx>
            <c:rich>
              <a:bodyPr vert="horz" rot="-5400000" anchor="ctr"/>
              <a:lstStyle/>
              <a:p>
                <a:pPr algn="ctr">
                  <a:defRPr/>
                </a:pPr>
                <a:r>
                  <a:rPr lang="en-US" cap="none" sz="1000" b="0" i="0" u="none" baseline="0">
                    <a:solidFill>
                      <a:srgbClr val="333333"/>
                    </a:solidFill>
                  </a:rPr>
                  <a:t>Тепловая энергия, Гкал</a:t>
                </a:r>
              </a:p>
            </c:rich>
          </c:tx>
          <c:layout>
            <c:manualLayout>
              <c:xMode val="factor"/>
              <c:yMode val="factor"/>
              <c:x val="-0.0002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507226"/>
        <c:crossesAt val="1"/>
        <c:crossBetween val="between"/>
        <c:dispUnits/>
      </c:valAx>
      <c:spPr>
        <a:noFill/>
        <a:ln>
          <a:noFill/>
        </a:ln>
      </c:spPr>
    </c:plotArea>
    <c:legend>
      <c:legendPos val="r"/>
      <c:layout>
        <c:manualLayout>
          <c:xMode val="edge"/>
          <c:yMode val="edge"/>
          <c:x val="0.8095"/>
          <c:y val="0.261"/>
          <c:w val="0.1905"/>
          <c:h val="0.417"/>
        </c:manualLayout>
      </c:layout>
      <c:overlay val="0"/>
      <c:spPr>
        <a:noFill/>
        <a:ln w="3175">
          <a:noFill/>
        </a:ln>
      </c:spPr>
      <c:txPr>
        <a:bodyPr vert="horz" rot="0"/>
        <a:lstStyle/>
        <a:p>
          <a:pPr>
            <a:defRPr lang="en-US" cap="none" sz="825" b="0" i="0" u="none" baseline="0">
              <a:solidFill>
                <a:srgbClr val="333333"/>
              </a:solidFill>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50</xdr:row>
      <xdr:rowOff>9525</xdr:rowOff>
    </xdr:from>
    <xdr:to>
      <xdr:col>16</xdr:col>
      <xdr:colOff>609600</xdr:colOff>
      <xdr:row>64</xdr:row>
      <xdr:rowOff>57150</xdr:rowOff>
    </xdr:to>
    <xdr:graphicFrame>
      <xdr:nvGraphicFramePr>
        <xdr:cNvPr id="1" name="Диаграмма 1"/>
        <xdr:cNvGraphicFramePr/>
      </xdr:nvGraphicFramePr>
      <xdr:xfrm>
        <a:off x="228600" y="19659600"/>
        <a:ext cx="12268200" cy="2714625"/>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63</xdr:row>
      <xdr:rowOff>190500</xdr:rowOff>
    </xdr:from>
    <xdr:to>
      <xdr:col>16</xdr:col>
      <xdr:colOff>571500</xdr:colOff>
      <xdr:row>79</xdr:row>
      <xdr:rowOff>38100</xdr:rowOff>
    </xdr:to>
    <xdr:graphicFrame>
      <xdr:nvGraphicFramePr>
        <xdr:cNvPr id="2" name="Диаграмма 2"/>
        <xdr:cNvGraphicFramePr/>
      </xdr:nvGraphicFramePr>
      <xdr:xfrm>
        <a:off x="228600" y="22317075"/>
        <a:ext cx="12230100" cy="28956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1056;&#1072;&#1073;&#1086;&#1090;&#1072;%20(&#1043;&#1055;&#1041;-&#1069;&#1085;&#1077;&#1088;&#1075;&#1086;&#1101;&#1092;&#1092;&#1077;&#1082;&#1090;)\&#1054;&#1087;&#1088;&#1086;&#1089;&#1085;&#1099;&#1077;%20&#1083;&#1080;&#1089;&#1090;&#1099;\04.%20&#1054;&#1087;&#1088;&#1086;&#1089;&#1085;&#1099;&#1081;%20&#1083;&#1080;&#1089;&#1090;_&#1050;&#1086;&#1084;&#1087;&#1088;&#1077;&#1089;&#1089;&#1086;&#1088;&#1085;&#1099;&#1077;%20&#1089;&#1090;&#1072;&#1085;&#1094;&#1080;&#1080;%20&#1080;%20&#1087;&#1086;&#1090;&#1088;&#1077;&#1073;&#1080;&#1090;&#1077;&#108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sheetDataSet>
      <sheetData sheetId="1">
        <row r="3">
          <cell r="A3" t="str">
            <v>Масляный</v>
          </cell>
          <cell r="B3" t="str">
            <v>Водяное</v>
          </cell>
        </row>
        <row r="4">
          <cell r="A4" t="str">
            <v>Безмасляный</v>
          </cell>
          <cell r="B4" t="str">
            <v>Воздушное</v>
          </cell>
        </row>
        <row r="5">
          <cell r="B5" t="str">
            <v>Другое</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hyperlink" Target="https://rp5.ru/" TargetMode="External" /><Relationship Id="rId2" Type="http://schemas.openxmlformats.org/officeDocument/2006/relationships/drawing" Target="../drawings/drawing1.x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6" tint="0.7999799847602844"/>
    <pageSetUpPr fitToPage="1"/>
  </sheetPr>
  <dimension ref="C1:W159"/>
  <sheetViews>
    <sheetView showGridLines="0" view="pageBreakPreview" zoomScale="85" zoomScaleNormal="70" zoomScaleSheetLayoutView="85" zoomScalePageLayoutView="0" workbookViewId="0" topLeftCell="A1">
      <pane ySplit="3" topLeftCell="A28" activePane="bottomLeft" state="frozen"/>
      <selection pane="topLeft" activeCell="E1" sqref="E1"/>
      <selection pane="bottomLeft" activeCell="D50" sqref="D50"/>
    </sheetView>
  </sheetViews>
  <sheetFormatPr defaultColWidth="9.140625" defaultRowHeight="15"/>
  <cols>
    <col min="1" max="1" width="3.8515625" style="34" customWidth="1"/>
    <col min="2" max="2" width="1.8515625" style="34" customWidth="1"/>
    <col min="3" max="3" width="4.28125" style="35" customWidth="1"/>
    <col min="4" max="4" width="43.7109375" style="34" customWidth="1"/>
    <col min="5" max="5" width="9.421875" style="34" customWidth="1"/>
    <col min="6" max="6" width="20.421875" style="34" customWidth="1"/>
    <col min="7" max="18" width="7.28125" style="34" customWidth="1"/>
    <col min="19" max="19" width="8.421875" style="34" customWidth="1"/>
    <col min="20" max="20" width="1.7109375" style="34" customWidth="1"/>
    <col min="21" max="21" width="9.140625" style="34" customWidth="1"/>
    <col min="22" max="22" width="9.140625" style="128" hidden="1" customWidth="1"/>
    <col min="23" max="23" width="9.140625" style="34" hidden="1" customWidth="1"/>
    <col min="24" max="16384" width="9.140625" style="34" customWidth="1"/>
  </cols>
  <sheetData>
    <row r="1" spans="4:19" ht="20.25" customHeight="1">
      <c r="D1" s="233">
        <f>IF(SUM(V4:V16)=13,"","Заполните все ячейки выделенные розовым цветом")</f>
      </c>
      <c r="E1" s="233"/>
      <c r="F1" s="233"/>
      <c r="G1" s="87"/>
      <c r="H1" s="233" t="str">
        <f>IF(D1="",IF(G8=SUM(W:W),"Опросная форма заполнена верно","Заполните для всех зданий все ячейки выделенные розовым цветом"),"")</f>
        <v>Опросная форма заполнена верно</v>
      </c>
      <c r="I1" s="233"/>
      <c r="J1" s="233"/>
      <c r="K1" s="233"/>
      <c r="L1" s="233"/>
      <c r="M1" s="233"/>
      <c r="N1" s="233"/>
      <c r="O1" s="233"/>
      <c r="P1" s="233"/>
      <c r="Q1" s="233"/>
      <c r="R1" s="233"/>
      <c r="S1" s="233"/>
    </row>
    <row r="2" ht="18.75" customHeight="1">
      <c r="V2" s="129"/>
    </row>
    <row r="3" spans="3:19" ht="15">
      <c r="C3" s="39" t="s">
        <v>0</v>
      </c>
      <c r="D3" s="39" t="s">
        <v>1</v>
      </c>
      <c r="E3" s="39" t="s">
        <v>2</v>
      </c>
      <c r="F3" s="39" t="s">
        <v>3</v>
      </c>
      <c r="G3" s="39" t="s">
        <v>4</v>
      </c>
      <c r="H3" s="39" t="s">
        <v>5</v>
      </c>
      <c r="I3" s="39" t="s">
        <v>6</v>
      </c>
      <c r="J3" s="39" t="s">
        <v>7</v>
      </c>
      <c r="K3" s="39" t="s">
        <v>8</v>
      </c>
      <c r="L3" s="39" t="s">
        <v>9</v>
      </c>
      <c r="M3" s="39" t="s">
        <v>10</v>
      </c>
      <c r="N3" s="39" t="s">
        <v>11</v>
      </c>
      <c r="O3" s="39" t="s">
        <v>12</v>
      </c>
      <c r="P3" s="39" t="s">
        <v>13</v>
      </c>
      <c r="Q3" s="39" t="s">
        <v>14</v>
      </c>
      <c r="R3" s="39" t="s">
        <v>15</v>
      </c>
      <c r="S3" s="39" t="s">
        <v>16</v>
      </c>
    </row>
    <row r="4" spans="3:22" ht="45" customHeight="1">
      <c r="C4" s="39">
        <v>1</v>
      </c>
      <c r="D4" s="54" t="s">
        <v>580</v>
      </c>
      <c r="E4" s="39" t="s">
        <v>22</v>
      </c>
      <c r="F4" s="37" t="s">
        <v>657</v>
      </c>
      <c r="G4" s="227" t="s">
        <v>827</v>
      </c>
      <c r="H4" s="228"/>
      <c r="I4" s="228"/>
      <c r="J4" s="228"/>
      <c r="K4" s="228"/>
      <c r="L4" s="228"/>
      <c r="M4" s="228"/>
      <c r="N4" s="228"/>
      <c r="O4" s="228"/>
      <c r="P4" s="228"/>
      <c r="Q4" s="228"/>
      <c r="R4" s="229"/>
      <c r="S4" s="89" t="s">
        <v>22</v>
      </c>
      <c r="V4" s="130">
        <f>IF(G4="",0,1)</f>
        <v>1</v>
      </c>
    </row>
    <row r="5" spans="3:22" ht="45" customHeight="1">
      <c r="C5" s="39">
        <f>C4+1</f>
        <v>2</v>
      </c>
      <c r="D5" s="54" t="s">
        <v>651</v>
      </c>
      <c r="E5" s="39" t="s">
        <v>22</v>
      </c>
      <c r="F5" s="37" t="s">
        <v>657</v>
      </c>
      <c r="G5" s="227" t="s">
        <v>828</v>
      </c>
      <c r="H5" s="228"/>
      <c r="I5" s="228"/>
      <c r="J5" s="228"/>
      <c r="K5" s="228"/>
      <c r="L5" s="228"/>
      <c r="M5" s="228"/>
      <c r="N5" s="228"/>
      <c r="O5" s="228"/>
      <c r="P5" s="228"/>
      <c r="Q5" s="228"/>
      <c r="R5" s="229"/>
      <c r="S5" s="115" t="s">
        <v>22</v>
      </c>
      <c r="V5" s="130">
        <f aca="true" t="shared" si="0" ref="V5:V79">IF(G5="",0,1)</f>
        <v>1</v>
      </c>
    </row>
    <row r="6" spans="3:22" ht="45" customHeight="1">
      <c r="C6" s="39">
        <f>C5+1</f>
        <v>3</v>
      </c>
      <c r="D6" s="54" t="s">
        <v>654</v>
      </c>
      <c r="E6" s="39" t="s">
        <v>22</v>
      </c>
      <c r="F6" s="37" t="s">
        <v>18</v>
      </c>
      <c r="G6" s="227" t="s">
        <v>829</v>
      </c>
      <c r="H6" s="228"/>
      <c r="I6" s="228"/>
      <c r="J6" s="228"/>
      <c r="K6" s="228"/>
      <c r="L6" s="228"/>
      <c r="M6" s="228"/>
      <c r="N6" s="228"/>
      <c r="O6" s="228"/>
      <c r="P6" s="228"/>
      <c r="Q6" s="228"/>
      <c r="R6" s="229"/>
      <c r="S6" s="115"/>
      <c r="V6" s="130">
        <f t="shared" si="0"/>
        <v>1</v>
      </c>
    </row>
    <row r="7" spans="3:22" ht="45" customHeight="1">
      <c r="C7" s="39">
        <f>C6+1</f>
        <v>4</v>
      </c>
      <c r="D7" s="54" t="s">
        <v>648</v>
      </c>
      <c r="E7" s="39" t="s">
        <v>22</v>
      </c>
      <c r="F7" s="37" t="s">
        <v>18</v>
      </c>
      <c r="G7" s="227" t="s">
        <v>830</v>
      </c>
      <c r="H7" s="228"/>
      <c r="I7" s="228"/>
      <c r="J7" s="228"/>
      <c r="K7" s="228"/>
      <c r="L7" s="228"/>
      <c r="M7" s="228"/>
      <c r="N7" s="228"/>
      <c r="O7" s="228"/>
      <c r="P7" s="228"/>
      <c r="Q7" s="228"/>
      <c r="R7" s="229"/>
      <c r="S7" s="115"/>
      <c r="V7" s="130">
        <f t="shared" si="0"/>
        <v>1</v>
      </c>
    </row>
    <row r="8" spans="3:22" ht="45" customHeight="1">
      <c r="C8" s="39">
        <f>C7+1</f>
        <v>5</v>
      </c>
      <c r="D8" s="54" t="s">
        <v>636</v>
      </c>
      <c r="E8" s="39" t="s">
        <v>22</v>
      </c>
      <c r="F8" s="37" t="s">
        <v>18</v>
      </c>
      <c r="G8" s="227">
        <v>3</v>
      </c>
      <c r="H8" s="228"/>
      <c r="I8" s="228"/>
      <c r="J8" s="228"/>
      <c r="K8" s="228"/>
      <c r="L8" s="228"/>
      <c r="M8" s="228"/>
      <c r="N8" s="228"/>
      <c r="O8" s="228"/>
      <c r="P8" s="228"/>
      <c r="Q8" s="228"/>
      <c r="R8" s="229"/>
      <c r="S8" s="115"/>
      <c r="V8" s="130">
        <f t="shared" si="0"/>
        <v>1</v>
      </c>
    </row>
    <row r="9" spans="3:22" ht="23.25" customHeight="1">
      <c r="C9" s="234">
        <f>C8+1</f>
        <v>6</v>
      </c>
      <c r="D9" s="131" t="s">
        <v>680</v>
      </c>
      <c r="E9" s="234" t="s">
        <v>22</v>
      </c>
      <c r="F9" s="236" t="s">
        <v>657</v>
      </c>
      <c r="G9" s="230" t="s">
        <v>210</v>
      </c>
      <c r="H9" s="231"/>
      <c r="I9" s="231"/>
      <c r="J9" s="231"/>
      <c r="K9" s="231"/>
      <c r="L9" s="231"/>
      <c r="M9" s="231"/>
      <c r="N9" s="231"/>
      <c r="O9" s="231"/>
      <c r="P9" s="231"/>
      <c r="Q9" s="231"/>
      <c r="R9" s="232"/>
      <c r="S9" s="238"/>
      <c r="V9" s="130">
        <f t="shared" si="0"/>
        <v>1</v>
      </c>
    </row>
    <row r="10" spans="3:22" ht="23.25" customHeight="1">
      <c r="C10" s="235"/>
      <c r="D10" s="131" t="s">
        <v>681</v>
      </c>
      <c r="E10" s="235"/>
      <c r="F10" s="237"/>
      <c r="G10" s="230" t="s">
        <v>831</v>
      </c>
      <c r="H10" s="231"/>
      <c r="I10" s="231"/>
      <c r="J10" s="231"/>
      <c r="K10" s="231"/>
      <c r="L10" s="231"/>
      <c r="M10" s="231"/>
      <c r="N10" s="231"/>
      <c r="O10" s="231"/>
      <c r="P10" s="231"/>
      <c r="Q10" s="231"/>
      <c r="R10" s="232"/>
      <c r="S10" s="239"/>
      <c r="V10" s="130">
        <f t="shared" si="0"/>
        <v>1</v>
      </c>
    </row>
    <row r="11" spans="3:22" ht="45" customHeight="1">
      <c r="C11" s="39">
        <f>C9+1</f>
        <v>7</v>
      </c>
      <c r="D11" s="47" t="s">
        <v>652</v>
      </c>
      <c r="E11" s="37" t="s">
        <v>17</v>
      </c>
      <c r="F11" s="56" t="s">
        <v>671</v>
      </c>
      <c r="G11" s="132">
        <v>81.51</v>
      </c>
      <c r="H11" s="132">
        <v>90.85</v>
      </c>
      <c r="I11" s="132">
        <v>84.72</v>
      </c>
      <c r="J11" s="132">
        <v>51.09</v>
      </c>
      <c r="K11" s="132">
        <v>16.48</v>
      </c>
      <c r="L11" s="132">
        <v>0</v>
      </c>
      <c r="M11" s="132">
        <v>0</v>
      </c>
      <c r="N11" s="132">
        <v>0</v>
      </c>
      <c r="O11" s="132">
        <v>0</v>
      </c>
      <c r="P11" s="132">
        <v>35.52</v>
      </c>
      <c r="Q11" s="132">
        <v>0</v>
      </c>
      <c r="R11" s="132">
        <v>0</v>
      </c>
      <c r="S11" s="133">
        <f>SUM(G11:R11)</f>
        <v>360.1700000000001</v>
      </c>
      <c r="V11" s="134">
        <f>IF(COUNTBLANK(G11:R11)&gt;=1,0,1)</f>
        <v>1</v>
      </c>
    </row>
    <row r="12" spans="3:22" ht="22.5" customHeight="1">
      <c r="C12" s="234">
        <v>8</v>
      </c>
      <c r="D12" s="240" t="s">
        <v>611</v>
      </c>
      <c r="E12" s="241" t="s">
        <v>28</v>
      </c>
      <c r="F12" s="241" t="s">
        <v>658</v>
      </c>
      <c r="G12" s="241" t="s">
        <v>612</v>
      </c>
      <c r="H12" s="241"/>
      <c r="I12" s="241"/>
      <c r="J12" s="241"/>
      <c r="K12" s="241" t="s">
        <v>614</v>
      </c>
      <c r="L12" s="241"/>
      <c r="M12" s="241"/>
      <c r="N12" s="241"/>
      <c r="O12" s="241" t="s">
        <v>613</v>
      </c>
      <c r="P12" s="241"/>
      <c r="Q12" s="241"/>
      <c r="R12" s="241"/>
      <c r="S12" s="242"/>
      <c r="V12" s="130">
        <f t="shared" si="0"/>
        <v>1</v>
      </c>
    </row>
    <row r="13" spans="3:22" ht="22.5" customHeight="1">
      <c r="C13" s="235"/>
      <c r="D13" s="240"/>
      <c r="E13" s="241"/>
      <c r="F13" s="241"/>
      <c r="G13" s="243">
        <v>0</v>
      </c>
      <c r="H13" s="244"/>
      <c r="I13" s="244"/>
      <c r="J13" s="245"/>
      <c r="K13" s="246"/>
      <c r="L13" s="246"/>
      <c r="M13" s="246"/>
      <c r="N13" s="246"/>
      <c r="O13" s="246">
        <v>0</v>
      </c>
      <c r="P13" s="246"/>
      <c r="Q13" s="246"/>
      <c r="R13" s="246"/>
      <c r="S13" s="242"/>
      <c r="V13" s="130">
        <f t="shared" si="0"/>
        <v>1</v>
      </c>
    </row>
    <row r="14" spans="3:22" ht="45" customHeight="1">
      <c r="C14" s="39">
        <v>9</v>
      </c>
      <c r="D14" s="47" t="s">
        <v>660</v>
      </c>
      <c r="E14" s="37" t="s">
        <v>647</v>
      </c>
      <c r="F14" s="37" t="s">
        <v>659</v>
      </c>
      <c r="G14" s="227">
        <v>3420.47</v>
      </c>
      <c r="H14" s="228"/>
      <c r="I14" s="228"/>
      <c r="J14" s="228"/>
      <c r="K14" s="228"/>
      <c r="L14" s="228"/>
      <c r="M14" s="228"/>
      <c r="N14" s="228"/>
      <c r="O14" s="228"/>
      <c r="P14" s="228"/>
      <c r="Q14" s="228"/>
      <c r="R14" s="229"/>
      <c r="S14" s="117"/>
      <c r="V14" s="130">
        <f t="shared" si="0"/>
        <v>1</v>
      </c>
    </row>
    <row r="15" spans="3:22" ht="45" customHeight="1">
      <c r="C15" s="39">
        <v>10</v>
      </c>
      <c r="D15" s="47" t="s">
        <v>670</v>
      </c>
      <c r="E15" s="37" t="s">
        <v>22</v>
      </c>
      <c r="F15" s="37" t="s">
        <v>18</v>
      </c>
      <c r="G15" s="230">
        <v>0</v>
      </c>
      <c r="H15" s="231"/>
      <c r="I15" s="231"/>
      <c r="J15" s="231"/>
      <c r="K15" s="231"/>
      <c r="L15" s="231"/>
      <c r="M15" s="231"/>
      <c r="N15" s="231"/>
      <c r="O15" s="231"/>
      <c r="P15" s="231"/>
      <c r="Q15" s="231"/>
      <c r="R15" s="232"/>
      <c r="S15" s="117"/>
      <c r="V15" s="130">
        <f t="shared" si="0"/>
        <v>1</v>
      </c>
    </row>
    <row r="16" spans="3:22" ht="45" customHeight="1">
      <c r="C16" s="39">
        <v>11</v>
      </c>
      <c r="D16" s="47" t="s">
        <v>661</v>
      </c>
      <c r="E16" s="37" t="s">
        <v>22</v>
      </c>
      <c r="F16" s="211" t="s">
        <v>658</v>
      </c>
      <c r="G16" s="230">
        <v>0</v>
      </c>
      <c r="H16" s="231"/>
      <c r="I16" s="231"/>
      <c r="J16" s="231"/>
      <c r="K16" s="231"/>
      <c r="L16" s="231"/>
      <c r="M16" s="231"/>
      <c r="N16" s="231"/>
      <c r="O16" s="231"/>
      <c r="P16" s="231"/>
      <c r="Q16" s="231"/>
      <c r="R16" s="232"/>
      <c r="S16" s="117"/>
      <c r="V16" s="130">
        <f t="shared" si="0"/>
        <v>1</v>
      </c>
    </row>
    <row r="17" spans="3:22" ht="45" customHeight="1">
      <c r="C17" s="39"/>
      <c r="D17" s="213" t="s">
        <v>814</v>
      </c>
      <c r="E17" s="211" t="s">
        <v>22</v>
      </c>
      <c r="F17" s="216" t="s">
        <v>869</v>
      </c>
      <c r="G17" s="227">
        <v>3420.47</v>
      </c>
      <c r="H17" s="228"/>
      <c r="I17" s="228"/>
      <c r="J17" s="228"/>
      <c r="K17" s="228"/>
      <c r="L17" s="228"/>
      <c r="M17" s="228"/>
      <c r="N17" s="228"/>
      <c r="O17" s="228"/>
      <c r="P17" s="228"/>
      <c r="Q17" s="228"/>
      <c r="R17" s="229"/>
      <c r="S17" s="212"/>
      <c r="V17" s="130">
        <f aca="true" t="shared" si="1" ref="V17:V22">IF(G17="",0,1)</f>
        <v>1</v>
      </c>
    </row>
    <row r="18" spans="3:22" ht="45" customHeight="1">
      <c r="C18" s="39"/>
      <c r="D18" s="213" t="s">
        <v>815</v>
      </c>
      <c r="E18" s="211" t="s">
        <v>22</v>
      </c>
      <c r="F18" s="216" t="s">
        <v>870</v>
      </c>
      <c r="G18" s="230">
        <v>0</v>
      </c>
      <c r="H18" s="231"/>
      <c r="I18" s="231"/>
      <c r="J18" s="231"/>
      <c r="K18" s="231"/>
      <c r="L18" s="231"/>
      <c r="M18" s="231"/>
      <c r="N18" s="231"/>
      <c r="O18" s="231"/>
      <c r="P18" s="231"/>
      <c r="Q18" s="231"/>
      <c r="R18" s="232"/>
      <c r="S18" s="212"/>
      <c r="V18" s="130">
        <f t="shared" si="1"/>
        <v>1</v>
      </c>
    </row>
    <row r="19" spans="3:22" ht="45" customHeight="1">
      <c r="C19" s="39"/>
      <c r="D19" s="213" t="s">
        <v>822</v>
      </c>
      <c r="E19" s="211" t="s">
        <v>821</v>
      </c>
      <c r="F19" s="211"/>
      <c r="G19" s="227">
        <v>3420.47</v>
      </c>
      <c r="H19" s="228"/>
      <c r="I19" s="228"/>
      <c r="J19" s="228"/>
      <c r="K19" s="228"/>
      <c r="L19" s="228"/>
      <c r="M19" s="228"/>
      <c r="N19" s="228"/>
      <c r="O19" s="228"/>
      <c r="P19" s="228"/>
      <c r="Q19" s="228"/>
      <c r="R19" s="229"/>
      <c r="S19" s="212"/>
      <c r="V19" s="130">
        <f t="shared" si="1"/>
        <v>1</v>
      </c>
    </row>
    <row r="20" spans="3:22" ht="45" customHeight="1">
      <c r="C20" s="39"/>
      <c r="D20" s="214" t="s">
        <v>823</v>
      </c>
      <c r="E20" s="211" t="s">
        <v>17</v>
      </c>
      <c r="F20" s="211"/>
      <c r="G20" s="230">
        <v>497.77</v>
      </c>
      <c r="H20" s="231"/>
      <c r="I20" s="231"/>
      <c r="J20" s="231"/>
      <c r="K20" s="231"/>
      <c r="L20" s="231"/>
      <c r="M20" s="231"/>
      <c r="N20" s="231"/>
      <c r="O20" s="231"/>
      <c r="P20" s="231"/>
      <c r="Q20" s="231"/>
      <c r="R20" s="232"/>
      <c r="S20" s="212"/>
      <c r="V20" s="130">
        <f t="shared" si="1"/>
        <v>1</v>
      </c>
    </row>
    <row r="21" spans="3:22" ht="45" customHeight="1">
      <c r="C21" s="39"/>
      <c r="D21" s="214" t="s">
        <v>824</v>
      </c>
      <c r="E21" s="211" t="s">
        <v>17</v>
      </c>
      <c r="F21" s="211"/>
      <c r="G21" s="230">
        <v>0</v>
      </c>
      <c r="H21" s="231"/>
      <c r="I21" s="231"/>
      <c r="J21" s="231"/>
      <c r="K21" s="231"/>
      <c r="L21" s="231"/>
      <c r="M21" s="231"/>
      <c r="N21" s="231"/>
      <c r="O21" s="231"/>
      <c r="P21" s="231"/>
      <c r="Q21" s="231"/>
      <c r="R21" s="232"/>
      <c r="S21" s="212"/>
      <c r="V21" s="130">
        <f t="shared" si="1"/>
        <v>1</v>
      </c>
    </row>
    <row r="22" spans="3:22" ht="45" customHeight="1">
      <c r="C22" s="39"/>
      <c r="D22" s="214" t="s">
        <v>826</v>
      </c>
      <c r="E22" s="211" t="s">
        <v>825</v>
      </c>
      <c r="F22" s="211"/>
      <c r="G22" s="230">
        <v>0</v>
      </c>
      <c r="H22" s="231"/>
      <c r="I22" s="231"/>
      <c r="J22" s="231"/>
      <c r="K22" s="231"/>
      <c r="L22" s="231"/>
      <c r="M22" s="231"/>
      <c r="N22" s="231"/>
      <c r="O22" s="231"/>
      <c r="P22" s="231"/>
      <c r="Q22" s="231"/>
      <c r="R22" s="232"/>
      <c r="S22" s="212"/>
      <c r="V22" s="130">
        <f t="shared" si="1"/>
        <v>1</v>
      </c>
    </row>
    <row r="23" spans="3:22" ht="72" customHeight="1">
      <c r="C23" s="39"/>
      <c r="D23" s="213" t="s">
        <v>816</v>
      </c>
      <c r="E23" s="211"/>
      <c r="F23" s="216" t="s">
        <v>871</v>
      </c>
      <c r="G23" s="227">
        <v>0</v>
      </c>
      <c r="H23" s="228"/>
      <c r="I23" s="228"/>
      <c r="J23" s="228"/>
      <c r="K23" s="228"/>
      <c r="L23" s="228"/>
      <c r="M23" s="228"/>
      <c r="N23" s="228"/>
      <c r="O23" s="228"/>
      <c r="P23" s="228"/>
      <c r="Q23" s="228"/>
      <c r="R23" s="229"/>
      <c r="S23" s="212"/>
      <c r="V23" s="130">
        <f>IF(G23="",0,1)</f>
        <v>1</v>
      </c>
    </row>
    <row r="24" spans="3:22" ht="45" customHeight="1">
      <c r="C24" s="39"/>
      <c r="D24" s="213" t="s">
        <v>817</v>
      </c>
      <c r="E24" s="211"/>
      <c r="F24" s="211"/>
      <c r="G24" s="230" t="s">
        <v>872</v>
      </c>
      <c r="H24" s="231"/>
      <c r="I24" s="231"/>
      <c r="J24" s="231"/>
      <c r="K24" s="231"/>
      <c r="L24" s="231"/>
      <c r="M24" s="231"/>
      <c r="N24" s="231"/>
      <c r="O24" s="231"/>
      <c r="P24" s="231"/>
      <c r="Q24" s="231"/>
      <c r="R24" s="232"/>
      <c r="S24" s="212"/>
      <c r="V24" s="130">
        <f>IF(G24="",0,1)</f>
        <v>1</v>
      </c>
    </row>
    <row r="25" spans="3:22" ht="45" customHeight="1">
      <c r="C25" s="39"/>
      <c r="D25" s="215" t="s">
        <v>818</v>
      </c>
      <c r="E25" s="211"/>
      <c r="F25" s="216" t="s">
        <v>871</v>
      </c>
      <c r="G25" s="227">
        <v>0</v>
      </c>
      <c r="H25" s="228"/>
      <c r="I25" s="228"/>
      <c r="J25" s="228"/>
      <c r="K25" s="228"/>
      <c r="L25" s="228"/>
      <c r="M25" s="228"/>
      <c r="N25" s="228"/>
      <c r="O25" s="228"/>
      <c r="P25" s="228"/>
      <c r="Q25" s="228"/>
      <c r="R25" s="229"/>
      <c r="S25" s="212"/>
      <c r="V25" s="130">
        <f>IF(G25="",0,1)</f>
        <v>1</v>
      </c>
    </row>
    <row r="26" spans="3:22" ht="45" customHeight="1">
      <c r="C26" s="39"/>
      <c r="D26" s="215" t="s">
        <v>819</v>
      </c>
      <c r="E26" s="211"/>
      <c r="F26" s="216" t="s">
        <v>871</v>
      </c>
      <c r="G26" s="230">
        <v>0</v>
      </c>
      <c r="H26" s="231"/>
      <c r="I26" s="231"/>
      <c r="J26" s="231"/>
      <c r="K26" s="231"/>
      <c r="L26" s="231"/>
      <c r="M26" s="231"/>
      <c r="N26" s="231"/>
      <c r="O26" s="231"/>
      <c r="P26" s="231"/>
      <c r="Q26" s="231"/>
      <c r="R26" s="232"/>
      <c r="S26" s="212"/>
      <c r="V26" s="130">
        <f>IF(G26="",0,1)</f>
        <v>1</v>
      </c>
    </row>
    <row r="27" spans="3:22" ht="45" customHeight="1">
      <c r="C27" s="39"/>
      <c r="D27" s="215" t="s">
        <v>820</v>
      </c>
      <c r="E27" s="211"/>
      <c r="F27" s="216"/>
      <c r="G27" s="230" t="s">
        <v>873</v>
      </c>
      <c r="H27" s="231"/>
      <c r="I27" s="231"/>
      <c r="J27" s="231"/>
      <c r="K27" s="231"/>
      <c r="L27" s="231"/>
      <c r="M27" s="231"/>
      <c r="N27" s="231"/>
      <c r="O27" s="231"/>
      <c r="P27" s="231"/>
      <c r="Q27" s="231"/>
      <c r="R27" s="232"/>
      <c r="S27" s="212"/>
      <c r="V27" s="130">
        <f>IF(G27="",0,1)</f>
        <v>1</v>
      </c>
    </row>
    <row r="28" spans="3:22" s="49" customFormat="1" ht="15.75" thickBot="1">
      <c r="C28" s="42"/>
      <c r="D28" s="50"/>
      <c r="E28" s="42"/>
      <c r="F28" s="42"/>
      <c r="G28" s="42"/>
      <c r="H28" s="42"/>
      <c r="I28" s="42"/>
      <c r="J28" s="42"/>
      <c r="K28" s="42"/>
      <c r="L28" s="42"/>
      <c r="M28" s="42"/>
      <c r="N28" s="42"/>
      <c r="O28" s="42"/>
      <c r="P28" s="42"/>
      <c r="Q28" s="42"/>
      <c r="R28" s="42"/>
      <c r="S28" s="42"/>
      <c r="V28" s="135"/>
    </row>
    <row r="29" spans="3:23" s="51" customFormat="1" ht="33" customHeight="1" thickBot="1">
      <c r="C29" s="226" t="s">
        <v>637</v>
      </c>
      <c r="D29" s="226"/>
      <c r="E29" s="226"/>
      <c r="F29" s="226"/>
      <c r="G29" s="226"/>
      <c r="H29" s="226"/>
      <c r="I29" s="226"/>
      <c r="J29" s="226"/>
      <c r="K29" s="226"/>
      <c r="L29" s="226"/>
      <c r="M29" s="226"/>
      <c r="N29" s="226"/>
      <c r="O29" s="226"/>
      <c r="P29" s="226"/>
      <c r="Q29" s="226"/>
      <c r="R29" s="226"/>
      <c r="S29" s="226"/>
      <c r="W29" s="136">
        <f>IF(SUM(V30:V40)=11,1,0)</f>
        <v>1</v>
      </c>
    </row>
    <row r="30" spans="3:22" ht="30" customHeight="1">
      <c r="C30" s="39">
        <v>1</v>
      </c>
      <c r="D30" s="47" t="s">
        <v>550</v>
      </c>
      <c r="E30" s="37" t="s">
        <v>22</v>
      </c>
      <c r="F30" s="37" t="s">
        <v>18</v>
      </c>
      <c r="G30" s="227" t="s">
        <v>874</v>
      </c>
      <c r="H30" s="228"/>
      <c r="I30" s="228"/>
      <c r="J30" s="228"/>
      <c r="K30" s="228"/>
      <c r="L30" s="228"/>
      <c r="M30" s="228"/>
      <c r="N30" s="228"/>
      <c r="O30" s="228"/>
      <c r="P30" s="228"/>
      <c r="Q30" s="228"/>
      <c r="R30" s="229"/>
      <c r="S30" s="117"/>
      <c r="V30" s="130">
        <f t="shared" si="0"/>
        <v>1</v>
      </c>
    </row>
    <row r="31" spans="3:22" ht="30" customHeight="1">
      <c r="C31" s="39">
        <f aca="true" t="shared" si="2" ref="C31:C40">C30+1</f>
        <v>2</v>
      </c>
      <c r="D31" s="52" t="s">
        <v>655</v>
      </c>
      <c r="E31" s="37" t="s">
        <v>21</v>
      </c>
      <c r="F31" s="37" t="s">
        <v>662</v>
      </c>
      <c r="G31" s="227">
        <v>13953</v>
      </c>
      <c r="H31" s="228"/>
      <c r="I31" s="228"/>
      <c r="J31" s="228"/>
      <c r="K31" s="228"/>
      <c r="L31" s="228"/>
      <c r="M31" s="228"/>
      <c r="N31" s="228"/>
      <c r="O31" s="228"/>
      <c r="P31" s="228"/>
      <c r="Q31" s="228"/>
      <c r="R31" s="229"/>
      <c r="S31" s="117"/>
      <c r="V31" s="130">
        <f t="shared" si="0"/>
        <v>1</v>
      </c>
    </row>
    <row r="32" spans="3:22" ht="30" customHeight="1">
      <c r="C32" s="39">
        <f t="shared" si="2"/>
        <v>3</v>
      </c>
      <c r="D32" s="52" t="s">
        <v>598</v>
      </c>
      <c r="E32" s="37" t="s">
        <v>22</v>
      </c>
      <c r="F32" s="37" t="s">
        <v>662</v>
      </c>
      <c r="G32" s="227">
        <v>1915</v>
      </c>
      <c r="H32" s="228"/>
      <c r="I32" s="228"/>
      <c r="J32" s="228"/>
      <c r="K32" s="228"/>
      <c r="L32" s="228"/>
      <c r="M32" s="228"/>
      <c r="N32" s="228"/>
      <c r="O32" s="228"/>
      <c r="P32" s="228"/>
      <c r="Q32" s="228"/>
      <c r="R32" s="229"/>
      <c r="S32" s="137">
        <f>G32</f>
        <v>1915</v>
      </c>
      <c r="V32" s="130">
        <f t="shared" si="0"/>
        <v>1</v>
      </c>
    </row>
    <row r="33" spans="3:22" ht="30" customHeight="1">
      <c r="C33" s="39">
        <f t="shared" si="2"/>
        <v>4</v>
      </c>
      <c r="D33" s="52" t="s">
        <v>548</v>
      </c>
      <c r="E33" s="37" t="s">
        <v>22</v>
      </c>
      <c r="F33" s="37" t="s">
        <v>23</v>
      </c>
      <c r="G33" s="230" t="s">
        <v>875</v>
      </c>
      <c r="H33" s="231"/>
      <c r="I33" s="231"/>
      <c r="J33" s="231"/>
      <c r="K33" s="231"/>
      <c r="L33" s="231"/>
      <c r="M33" s="231"/>
      <c r="N33" s="231"/>
      <c r="O33" s="231"/>
      <c r="P33" s="231"/>
      <c r="Q33" s="231"/>
      <c r="R33" s="232"/>
      <c r="S33" s="137" t="str">
        <f>G33</f>
        <v>образовательное</v>
      </c>
      <c r="V33" s="130">
        <f t="shared" si="0"/>
        <v>1</v>
      </c>
    </row>
    <row r="34" spans="3:22" ht="30" customHeight="1">
      <c r="C34" s="39">
        <f t="shared" si="2"/>
        <v>5</v>
      </c>
      <c r="D34" s="52" t="s">
        <v>588</v>
      </c>
      <c r="E34" s="37" t="s">
        <v>20</v>
      </c>
      <c r="F34" s="37" t="s">
        <v>656</v>
      </c>
      <c r="G34" s="138">
        <v>21</v>
      </c>
      <c r="H34" s="138">
        <v>21</v>
      </c>
      <c r="I34" s="138">
        <v>21</v>
      </c>
      <c r="J34" s="138">
        <v>21</v>
      </c>
      <c r="K34" s="138">
        <v>23</v>
      </c>
      <c r="L34" s="138">
        <v>23</v>
      </c>
      <c r="M34" s="138">
        <v>23</v>
      </c>
      <c r="N34" s="138">
        <v>23</v>
      </c>
      <c r="O34" s="138">
        <v>21</v>
      </c>
      <c r="P34" s="138">
        <v>21</v>
      </c>
      <c r="Q34" s="138">
        <v>21</v>
      </c>
      <c r="R34" s="138">
        <v>21</v>
      </c>
      <c r="S34" s="139">
        <f>_xlfn.IFERROR(AVERAGE(G34:R34),0)</f>
        <v>21.666666666666668</v>
      </c>
      <c r="V34" s="134">
        <f>IF(COUNTBLANK(G34:R34)&gt;=1,0,1)</f>
        <v>1</v>
      </c>
    </row>
    <row r="35" spans="3:22" ht="30" customHeight="1">
      <c r="C35" s="39">
        <f t="shared" si="2"/>
        <v>6</v>
      </c>
      <c r="D35" s="52" t="s">
        <v>33</v>
      </c>
      <c r="E35" s="37" t="s">
        <v>19</v>
      </c>
      <c r="F35" s="37" t="s">
        <v>18</v>
      </c>
      <c r="G35" s="138">
        <v>31</v>
      </c>
      <c r="H35" s="138">
        <v>28</v>
      </c>
      <c r="I35" s="138">
        <v>31</v>
      </c>
      <c r="J35" s="138">
        <v>30</v>
      </c>
      <c r="K35" s="138">
        <v>5</v>
      </c>
      <c r="L35" s="138">
        <v>0</v>
      </c>
      <c r="M35" s="138">
        <v>0</v>
      </c>
      <c r="N35" s="138">
        <v>0</v>
      </c>
      <c r="O35" s="138">
        <v>0</v>
      </c>
      <c r="P35" s="138">
        <v>18</v>
      </c>
      <c r="Q35" s="138">
        <v>30</v>
      </c>
      <c r="R35" s="138">
        <v>31</v>
      </c>
      <c r="S35" s="117">
        <f>SUM(G35:R35)</f>
        <v>204</v>
      </c>
      <c r="V35" s="134">
        <f>IF(COUNTBLANK(G35:R35)&gt;=1,0,1)</f>
        <v>1</v>
      </c>
    </row>
    <row r="36" spans="3:22" ht="30" customHeight="1">
      <c r="C36" s="39">
        <f t="shared" si="2"/>
        <v>7</v>
      </c>
      <c r="D36" s="52" t="s">
        <v>653</v>
      </c>
      <c r="E36" s="37" t="s">
        <v>36</v>
      </c>
      <c r="F36" s="37" t="s">
        <v>18</v>
      </c>
      <c r="G36" s="247">
        <v>0.25</v>
      </c>
      <c r="H36" s="248"/>
      <c r="I36" s="248"/>
      <c r="J36" s="248"/>
      <c r="K36" s="248"/>
      <c r="L36" s="248"/>
      <c r="M36" s="248"/>
      <c r="N36" s="248"/>
      <c r="O36" s="248"/>
      <c r="P36" s="248"/>
      <c r="Q36" s="248"/>
      <c r="R36" s="249"/>
      <c r="S36" s="117" t="s">
        <v>22</v>
      </c>
      <c r="V36" s="130">
        <f t="shared" si="0"/>
        <v>1</v>
      </c>
    </row>
    <row r="37" spans="3:22" ht="30" customHeight="1">
      <c r="C37" s="39">
        <f t="shared" si="2"/>
        <v>8</v>
      </c>
      <c r="D37" s="54" t="s">
        <v>649</v>
      </c>
      <c r="E37" s="39" t="s">
        <v>19</v>
      </c>
      <c r="F37" s="37" t="s">
        <v>663</v>
      </c>
      <c r="G37" s="138">
        <v>20</v>
      </c>
      <c r="H37" s="138">
        <v>24</v>
      </c>
      <c r="I37" s="138">
        <v>26</v>
      </c>
      <c r="J37" s="138">
        <v>25</v>
      </c>
      <c r="K37" s="138">
        <v>5</v>
      </c>
      <c r="L37" s="138">
        <v>0</v>
      </c>
      <c r="M37" s="138">
        <v>0</v>
      </c>
      <c r="N37" s="138">
        <v>0</v>
      </c>
      <c r="O37" s="138">
        <v>0</v>
      </c>
      <c r="P37" s="138">
        <v>12</v>
      </c>
      <c r="Q37" s="138">
        <v>26</v>
      </c>
      <c r="R37" s="138">
        <v>26</v>
      </c>
      <c r="S37" s="89">
        <f>SUM(G37:R37)</f>
        <v>164</v>
      </c>
      <c r="V37" s="134">
        <f>IF(COUNTBLANK(G37:R37)&gt;=1,0,1)</f>
        <v>1</v>
      </c>
    </row>
    <row r="38" spans="3:22" ht="30" customHeight="1">
      <c r="C38" s="39">
        <f t="shared" si="2"/>
        <v>9</v>
      </c>
      <c r="D38" s="47" t="s">
        <v>527</v>
      </c>
      <c r="E38" s="37" t="s">
        <v>528</v>
      </c>
      <c r="F38" s="37" t="s">
        <v>664</v>
      </c>
      <c r="G38" s="227">
        <v>9</v>
      </c>
      <c r="H38" s="228"/>
      <c r="I38" s="228"/>
      <c r="J38" s="228"/>
      <c r="K38" s="228"/>
      <c r="L38" s="228"/>
      <c r="M38" s="228"/>
      <c r="N38" s="228"/>
      <c r="O38" s="228"/>
      <c r="P38" s="228"/>
      <c r="Q38" s="228"/>
      <c r="R38" s="229"/>
      <c r="S38" s="117" t="s">
        <v>22</v>
      </c>
      <c r="V38" s="130">
        <f t="shared" si="0"/>
        <v>1</v>
      </c>
    </row>
    <row r="39" spans="3:22" ht="30" customHeight="1">
      <c r="C39" s="39">
        <f t="shared" si="2"/>
        <v>10</v>
      </c>
      <c r="D39" s="47" t="s">
        <v>650</v>
      </c>
      <c r="E39" s="37" t="s">
        <v>22</v>
      </c>
      <c r="F39" s="37" t="s">
        <v>18</v>
      </c>
      <c r="G39" s="227">
        <v>2</v>
      </c>
      <c r="H39" s="228"/>
      <c r="I39" s="228"/>
      <c r="J39" s="228"/>
      <c r="K39" s="228"/>
      <c r="L39" s="228"/>
      <c r="M39" s="228"/>
      <c r="N39" s="228"/>
      <c r="O39" s="228"/>
      <c r="P39" s="228"/>
      <c r="Q39" s="228"/>
      <c r="R39" s="229"/>
      <c r="S39" s="117"/>
      <c r="V39" s="130">
        <f t="shared" si="0"/>
        <v>1</v>
      </c>
    </row>
    <row r="40" spans="3:22" ht="60">
      <c r="C40" s="39">
        <f t="shared" si="2"/>
        <v>11</v>
      </c>
      <c r="D40" s="47" t="s">
        <v>768</v>
      </c>
      <c r="E40" s="37" t="s">
        <v>22</v>
      </c>
      <c r="F40" s="37" t="s">
        <v>18</v>
      </c>
      <c r="G40" s="227">
        <v>0</v>
      </c>
      <c r="H40" s="228"/>
      <c r="I40" s="228"/>
      <c r="J40" s="228"/>
      <c r="K40" s="228"/>
      <c r="L40" s="228"/>
      <c r="M40" s="228"/>
      <c r="N40" s="228"/>
      <c r="O40" s="228"/>
      <c r="P40" s="228"/>
      <c r="Q40" s="228"/>
      <c r="R40" s="229"/>
      <c r="S40" s="117"/>
      <c r="V40" s="130">
        <f t="shared" si="0"/>
        <v>1</v>
      </c>
    </row>
    <row r="41" spans="3:22" ht="15.75" thickBot="1">
      <c r="C41" s="42"/>
      <c r="D41" s="50"/>
      <c r="E41" s="42"/>
      <c r="F41" s="42"/>
      <c r="G41" s="42"/>
      <c r="H41" s="42"/>
      <c r="I41" s="42"/>
      <c r="J41" s="42"/>
      <c r="K41" s="42"/>
      <c r="L41" s="42"/>
      <c r="M41" s="42"/>
      <c r="N41" s="42"/>
      <c r="O41" s="42"/>
      <c r="P41" s="42"/>
      <c r="Q41" s="42"/>
      <c r="R41" s="42"/>
      <c r="S41" s="42"/>
      <c r="V41" s="135"/>
    </row>
    <row r="42" spans="3:23" ht="28.5" customHeight="1" thickBot="1">
      <c r="C42" s="226" t="s">
        <v>638</v>
      </c>
      <c r="D42" s="226"/>
      <c r="E42" s="226"/>
      <c r="F42" s="226"/>
      <c r="G42" s="226"/>
      <c r="H42" s="226"/>
      <c r="I42" s="226"/>
      <c r="J42" s="226"/>
      <c r="K42" s="226"/>
      <c r="L42" s="226"/>
      <c r="M42" s="226"/>
      <c r="N42" s="226"/>
      <c r="O42" s="226"/>
      <c r="P42" s="226"/>
      <c r="Q42" s="226"/>
      <c r="R42" s="226"/>
      <c r="S42" s="226"/>
      <c r="V42" s="51"/>
      <c r="W42" s="136">
        <f>IF(SUM(V43:V53)=11,1,0)</f>
        <v>1</v>
      </c>
    </row>
    <row r="43" spans="3:22" ht="30" customHeight="1">
      <c r="C43" s="39">
        <v>1</v>
      </c>
      <c r="D43" s="47" t="s">
        <v>550</v>
      </c>
      <c r="E43" s="37" t="s">
        <v>22</v>
      </c>
      <c r="F43" s="37" t="s">
        <v>18</v>
      </c>
      <c r="G43" s="227" t="s">
        <v>876</v>
      </c>
      <c r="H43" s="228"/>
      <c r="I43" s="228"/>
      <c r="J43" s="228"/>
      <c r="K43" s="228"/>
      <c r="L43" s="228"/>
      <c r="M43" s="228"/>
      <c r="N43" s="228"/>
      <c r="O43" s="228"/>
      <c r="P43" s="228"/>
      <c r="Q43" s="228"/>
      <c r="R43" s="229"/>
      <c r="S43" s="140"/>
      <c r="V43" s="141">
        <f t="shared" si="0"/>
        <v>1</v>
      </c>
    </row>
    <row r="44" spans="3:22" ht="30" customHeight="1">
      <c r="C44" s="39">
        <f aca="true" t="shared" si="3" ref="C44:C53">C43+1</f>
        <v>2</v>
      </c>
      <c r="D44" s="52" t="s">
        <v>655</v>
      </c>
      <c r="E44" s="37" t="s">
        <v>21</v>
      </c>
      <c r="F44" s="37" t="s">
        <v>662</v>
      </c>
      <c r="G44" s="227">
        <v>1572</v>
      </c>
      <c r="H44" s="228"/>
      <c r="I44" s="228"/>
      <c r="J44" s="228"/>
      <c r="K44" s="228"/>
      <c r="L44" s="228"/>
      <c r="M44" s="228"/>
      <c r="N44" s="228"/>
      <c r="O44" s="228"/>
      <c r="P44" s="228"/>
      <c r="Q44" s="228"/>
      <c r="R44" s="229"/>
      <c r="S44" s="140"/>
      <c r="V44" s="130">
        <f t="shared" si="0"/>
        <v>1</v>
      </c>
    </row>
    <row r="45" spans="3:22" ht="30" customHeight="1">
      <c r="C45" s="39">
        <f t="shared" si="3"/>
        <v>3</v>
      </c>
      <c r="D45" s="52" t="s">
        <v>598</v>
      </c>
      <c r="E45" s="37" t="s">
        <v>22</v>
      </c>
      <c r="F45" s="37" t="s">
        <v>662</v>
      </c>
      <c r="G45" s="227">
        <v>1916</v>
      </c>
      <c r="H45" s="228"/>
      <c r="I45" s="228"/>
      <c r="J45" s="228"/>
      <c r="K45" s="228"/>
      <c r="L45" s="228"/>
      <c r="M45" s="228"/>
      <c r="N45" s="228"/>
      <c r="O45" s="228"/>
      <c r="P45" s="228"/>
      <c r="Q45" s="228"/>
      <c r="R45" s="229"/>
      <c r="S45" s="142">
        <f>G45</f>
        <v>1916</v>
      </c>
      <c r="V45" s="130">
        <f t="shared" si="0"/>
        <v>1</v>
      </c>
    </row>
    <row r="46" spans="3:22" ht="30" customHeight="1">
      <c r="C46" s="39">
        <f t="shared" si="3"/>
        <v>4</v>
      </c>
      <c r="D46" s="52" t="s">
        <v>548</v>
      </c>
      <c r="E46" s="37" t="s">
        <v>22</v>
      </c>
      <c r="F46" s="37" t="s">
        <v>23</v>
      </c>
      <c r="G46" s="230" t="s">
        <v>876</v>
      </c>
      <c r="H46" s="231"/>
      <c r="I46" s="231"/>
      <c r="J46" s="231"/>
      <c r="K46" s="231"/>
      <c r="L46" s="231"/>
      <c r="M46" s="231"/>
      <c r="N46" s="231"/>
      <c r="O46" s="231"/>
      <c r="P46" s="231"/>
      <c r="Q46" s="231"/>
      <c r="R46" s="232"/>
      <c r="S46" s="140" t="str">
        <f>G46</f>
        <v>библиотека</v>
      </c>
      <c r="V46" s="130">
        <f t="shared" si="0"/>
        <v>1</v>
      </c>
    </row>
    <row r="47" spans="3:22" ht="30" customHeight="1">
      <c r="C47" s="39">
        <f t="shared" si="3"/>
        <v>5</v>
      </c>
      <c r="D47" s="52" t="s">
        <v>588</v>
      </c>
      <c r="E47" s="37" t="s">
        <v>20</v>
      </c>
      <c r="F47" s="37" t="s">
        <v>656</v>
      </c>
      <c r="G47" s="138">
        <v>21</v>
      </c>
      <c r="H47" s="138">
        <v>21</v>
      </c>
      <c r="I47" s="138">
        <v>21</v>
      </c>
      <c r="J47" s="138">
        <v>21</v>
      </c>
      <c r="K47" s="138">
        <v>23</v>
      </c>
      <c r="L47" s="138">
        <v>23</v>
      </c>
      <c r="M47" s="138">
        <v>23</v>
      </c>
      <c r="N47" s="138">
        <v>23</v>
      </c>
      <c r="O47" s="138">
        <v>21</v>
      </c>
      <c r="P47" s="138">
        <v>21</v>
      </c>
      <c r="Q47" s="138">
        <v>21</v>
      </c>
      <c r="R47" s="138">
        <v>21</v>
      </c>
      <c r="S47" s="139">
        <f>_xlfn.IFERROR(AVERAGE(G47:R47),0)</f>
        <v>21.666666666666668</v>
      </c>
      <c r="V47" s="134">
        <f>IF(COUNTBLANK(G47:R47)&gt;=1,0,1)</f>
        <v>1</v>
      </c>
    </row>
    <row r="48" spans="3:22" ht="30" customHeight="1">
      <c r="C48" s="39">
        <f t="shared" si="3"/>
        <v>6</v>
      </c>
      <c r="D48" s="52" t="s">
        <v>33</v>
      </c>
      <c r="E48" s="37" t="s">
        <v>19</v>
      </c>
      <c r="F48" s="37" t="s">
        <v>18</v>
      </c>
      <c r="G48" s="138">
        <v>31</v>
      </c>
      <c r="H48" s="138">
        <v>28</v>
      </c>
      <c r="I48" s="138">
        <v>31</v>
      </c>
      <c r="J48" s="138">
        <v>30</v>
      </c>
      <c r="K48" s="138">
        <v>5</v>
      </c>
      <c r="L48" s="138">
        <v>0</v>
      </c>
      <c r="M48" s="138">
        <v>0</v>
      </c>
      <c r="N48" s="138">
        <v>0</v>
      </c>
      <c r="O48" s="138">
        <v>0</v>
      </c>
      <c r="P48" s="138">
        <v>18</v>
      </c>
      <c r="Q48" s="138">
        <v>30</v>
      </c>
      <c r="R48" s="138">
        <v>31</v>
      </c>
      <c r="S48" s="117">
        <f>SUM(G48:R48)</f>
        <v>204</v>
      </c>
      <c r="V48" s="134">
        <f>IF(COUNTBLANK(G48:R48)&gt;=1,0,1)</f>
        <v>1</v>
      </c>
    </row>
    <row r="49" spans="3:22" ht="30" customHeight="1">
      <c r="C49" s="39">
        <f t="shared" si="3"/>
        <v>7</v>
      </c>
      <c r="D49" s="52" t="s">
        <v>653</v>
      </c>
      <c r="E49" s="37" t="s">
        <v>36</v>
      </c>
      <c r="F49" s="37" t="s">
        <v>18</v>
      </c>
      <c r="G49" s="247">
        <v>0</v>
      </c>
      <c r="H49" s="248"/>
      <c r="I49" s="248"/>
      <c r="J49" s="248"/>
      <c r="K49" s="248"/>
      <c r="L49" s="248"/>
      <c r="M49" s="248"/>
      <c r="N49" s="248"/>
      <c r="O49" s="248"/>
      <c r="P49" s="248"/>
      <c r="Q49" s="248"/>
      <c r="R49" s="249"/>
      <c r="S49" s="117" t="s">
        <v>22</v>
      </c>
      <c r="V49" s="130">
        <f t="shared" si="0"/>
        <v>1</v>
      </c>
    </row>
    <row r="50" spans="3:22" ht="30" customHeight="1">
      <c r="C50" s="39">
        <f t="shared" si="3"/>
        <v>8</v>
      </c>
      <c r="D50" s="54" t="s">
        <v>649</v>
      </c>
      <c r="E50" s="39" t="s">
        <v>19</v>
      </c>
      <c r="F50" s="37" t="s">
        <v>663</v>
      </c>
      <c r="G50" s="138">
        <v>20</v>
      </c>
      <c r="H50" s="138">
        <v>24</v>
      </c>
      <c r="I50" s="138">
        <v>26</v>
      </c>
      <c r="J50" s="138">
        <v>25</v>
      </c>
      <c r="K50" s="138">
        <v>5</v>
      </c>
      <c r="L50" s="138">
        <v>0</v>
      </c>
      <c r="M50" s="138">
        <v>0</v>
      </c>
      <c r="N50" s="138">
        <v>0</v>
      </c>
      <c r="O50" s="138">
        <v>0</v>
      </c>
      <c r="P50" s="138">
        <v>12</v>
      </c>
      <c r="Q50" s="138">
        <v>26</v>
      </c>
      <c r="R50" s="138">
        <v>26</v>
      </c>
      <c r="S50" s="89">
        <f>SUM(G50:R50)</f>
        <v>164</v>
      </c>
      <c r="V50" s="134">
        <f>IF(COUNTBLANK(G50:R50)&gt;=1,0,1)</f>
        <v>1</v>
      </c>
    </row>
    <row r="51" spans="3:22" ht="30" customHeight="1">
      <c r="C51" s="39">
        <f t="shared" si="3"/>
        <v>9</v>
      </c>
      <c r="D51" s="47" t="s">
        <v>527</v>
      </c>
      <c r="E51" s="37" t="s">
        <v>528</v>
      </c>
      <c r="F51" s="37" t="s">
        <v>664</v>
      </c>
      <c r="G51" s="227">
        <v>9</v>
      </c>
      <c r="H51" s="228"/>
      <c r="I51" s="228"/>
      <c r="J51" s="228"/>
      <c r="K51" s="228"/>
      <c r="L51" s="228"/>
      <c r="M51" s="228"/>
      <c r="N51" s="228"/>
      <c r="O51" s="228"/>
      <c r="P51" s="228"/>
      <c r="Q51" s="228"/>
      <c r="R51" s="229"/>
      <c r="S51" s="117" t="s">
        <v>22</v>
      </c>
      <c r="V51" s="130">
        <f t="shared" si="0"/>
        <v>1</v>
      </c>
    </row>
    <row r="52" spans="3:22" ht="30" customHeight="1">
      <c r="C52" s="39">
        <f t="shared" si="3"/>
        <v>10</v>
      </c>
      <c r="D52" s="47" t="s">
        <v>650</v>
      </c>
      <c r="E52" s="37" t="s">
        <v>22</v>
      </c>
      <c r="F52" s="37" t="s">
        <v>18</v>
      </c>
      <c r="G52" s="227">
        <v>0</v>
      </c>
      <c r="H52" s="228"/>
      <c r="I52" s="228"/>
      <c r="J52" s="228"/>
      <c r="K52" s="228"/>
      <c r="L52" s="228"/>
      <c r="M52" s="228"/>
      <c r="N52" s="228"/>
      <c r="O52" s="228"/>
      <c r="P52" s="228"/>
      <c r="Q52" s="228"/>
      <c r="R52" s="229"/>
      <c r="S52" s="117"/>
      <c r="V52" s="130">
        <f t="shared" si="0"/>
        <v>1</v>
      </c>
    </row>
    <row r="53" spans="3:22" ht="45" customHeight="1">
      <c r="C53" s="39">
        <f t="shared" si="3"/>
        <v>11</v>
      </c>
      <c r="D53" s="145" t="s">
        <v>768</v>
      </c>
      <c r="E53" s="37" t="s">
        <v>22</v>
      </c>
      <c r="F53" s="37" t="s">
        <v>18</v>
      </c>
      <c r="G53" s="227">
        <v>0</v>
      </c>
      <c r="H53" s="228"/>
      <c r="I53" s="228"/>
      <c r="J53" s="228"/>
      <c r="K53" s="228"/>
      <c r="L53" s="228"/>
      <c r="M53" s="228"/>
      <c r="N53" s="228"/>
      <c r="O53" s="228"/>
      <c r="P53" s="228"/>
      <c r="Q53" s="228"/>
      <c r="R53" s="229"/>
      <c r="S53" s="117"/>
      <c r="V53" s="130">
        <f t="shared" si="0"/>
        <v>1</v>
      </c>
    </row>
    <row r="54" spans="3:22" ht="15.75" thickBot="1">
      <c r="C54" s="42"/>
      <c r="D54" s="50"/>
      <c r="E54" s="42"/>
      <c r="F54" s="42"/>
      <c r="G54" s="42"/>
      <c r="H54" s="42"/>
      <c r="I54" s="42"/>
      <c r="J54" s="42"/>
      <c r="K54" s="42"/>
      <c r="L54" s="42"/>
      <c r="M54" s="42"/>
      <c r="N54" s="42"/>
      <c r="O54" s="42"/>
      <c r="P54" s="42"/>
      <c r="Q54" s="42"/>
      <c r="R54" s="42"/>
      <c r="S54" s="42"/>
      <c r="V54" s="135"/>
    </row>
    <row r="55" spans="3:23" ht="28.5" customHeight="1" thickBot="1">
      <c r="C55" s="226" t="s">
        <v>639</v>
      </c>
      <c r="D55" s="226"/>
      <c r="E55" s="226"/>
      <c r="F55" s="226"/>
      <c r="G55" s="226"/>
      <c r="H55" s="226"/>
      <c r="I55" s="226"/>
      <c r="J55" s="226"/>
      <c r="K55" s="226"/>
      <c r="L55" s="226"/>
      <c r="M55" s="226"/>
      <c r="N55" s="226"/>
      <c r="O55" s="226"/>
      <c r="P55" s="226"/>
      <c r="Q55" s="226"/>
      <c r="R55" s="226"/>
      <c r="S55" s="226"/>
      <c r="V55" s="51"/>
      <c r="W55" s="136">
        <f>IF(SUM(V56:V66)=11,1,0)</f>
        <v>1</v>
      </c>
    </row>
    <row r="56" spans="3:22" ht="30" customHeight="1">
      <c r="C56" s="39">
        <v>1</v>
      </c>
      <c r="D56" s="47" t="s">
        <v>550</v>
      </c>
      <c r="E56" s="37" t="s">
        <v>22</v>
      </c>
      <c r="F56" s="37" t="s">
        <v>18</v>
      </c>
      <c r="G56" s="227" t="s">
        <v>877</v>
      </c>
      <c r="H56" s="228"/>
      <c r="I56" s="228"/>
      <c r="J56" s="228"/>
      <c r="K56" s="228"/>
      <c r="L56" s="228"/>
      <c r="M56" s="228"/>
      <c r="N56" s="228"/>
      <c r="O56" s="228"/>
      <c r="P56" s="228"/>
      <c r="Q56" s="228"/>
      <c r="R56" s="229"/>
      <c r="S56" s="117"/>
      <c r="V56" s="130">
        <f t="shared" si="0"/>
        <v>1</v>
      </c>
    </row>
    <row r="57" spans="3:22" ht="30" customHeight="1">
      <c r="C57" s="39">
        <f aca="true" t="shared" si="4" ref="C57:C66">C56+1</f>
        <v>2</v>
      </c>
      <c r="D57" s="52" t="s">
        <v>655</v>
      </c>
      <c r="E57" s="37" t="s">
        <v>21</v>
      </c>
      <c r="F57" s="37" t="s">
        <v>662</v>
      </c>
      <c r="G57" s="227">
        <v>380</v>
      </c>
      <c r="H57" s="228"/>
      <c r="I57" s="228"/>
      <c r="J57" s="228"/>
      <c r="K57" s="228"/>
      <c r="L57" s="228"/>
      <c r="M57" s="228"/>
      <c r="N57" s="228"/>
      <c r="O57" s="228"/>
      <c r="P57" s="228"/>
      <c r="Q57" s="228"/>
      <c r="R57" s="229"/>
      <c r="S57" s="117"/>
      <c r="V57" s="130">
        <f t="shared" si="0"/>
        <v>1</v>
      </c>
    </row>
    <row r="58" spans="3:22" ht="30" customHeight="1">
      <c r="C58" s="39">
        <f t="shared" si="4"/>
        <v>3</v>
      </c>
      <c r="D58" s="52" t="s">
        <v>598</v>
      </c>
      <c r="E58" s="37" t="s">
        <v>22</v>
      </c>
      <c r="F58" s="37" t="s">
        <v>662</v>
      </c>
      <c r="G58" s="227">
        <v>1915</v>
      </c>
      <c r="H58" s="228"/>
      <c r="I58" s="228"/>
      <c r="J58" s="228"/>
      <c r="K58" s="228"/>
      <c r="L58" s="228"/>
      <c r="M58" s="228"/>
      <c r="N58" s="228"/>
      <c r="O58" s="228"/>
      <c r="P58" s="228"/>
      <c r="Q58" s="228"/>
      <c r="R58" s="229"/>
      <c r="S58" s="137">
        <f>G58</f>
        <v>1915</v>
      </c>
      <c r="V58" s="130">
        <f t="shared" si="0"/>
        <v>1</v>
      </c>
    </row>
    <row r="59" spans="3:22" ht="30" customHeight="1">
      <c r="C59" s="39">
        <f t="shared" si="4"/>
        <v>4</v>
      </c>
      <c r="D59" s="52" t="s">
        <v>548</v>
      </c>
      <c r="E59" s="37" t="s">
        <v>22</v>
      </c>
      <c r="F59" s="37" t="s">
        <v>23</v>
      </c>
      <c r="G59" s="230" t="s">
        <v>878</v>
      </c>
      <c r="H59" s="231"/>
      <c r="I59" s="231"/>
      <c r="J59" s="231"/>
      <c r="K59" s="231"/>
      <c r="L59" s="231"/>
      <c r="M59" s="231"/>
      <c r="N59" s="231"/>
      <c r="O59" s="231"/>
      <c r="P59" s="231"/>
      <c r="Q59" s="231"/>
      <c r="R59" s="232"/>
      <c r="S59" s="137" t="str">
        <f>G59</f>
        <v>складские помещения</v>
      </c>
      <c r="V59" s="130">
        <f t="shared" si="0"/>
        <v>1</v>
      </c>
    </row>
    <row r="60" spans="3:22" ht="30" customHeight="1">
      <c r="C60" s="39">
        <f t="shared" si="4"/>
        <v>5</v>
      </c>
      <c r="D60" s="52" t="s">
        <v>588</v>
      </c>
      <c r="E60" s="37" t="s">
        <v>20</v>
      </c>
      <c r="F60" s="37" t="s">
        <v>656</v>
      </c>
      <c r="G60" s="138">
        <v>18</v>
      </c>
      <c r="H60" s="138">
        <v>18</v>
      </c>
      <c r="I60" s="138">
        <v>18</v>
      </c>
      <c r="J60" s="138">
        <v>18</v>
      </c>
      <c r="K60" s="138">
        <v>18</v>
      </c>
      <c r="L60" s="138">
        <v>18</v>
      </c>
      <c r="M60" s="138">
        <v>18</v>
      </c>
      <c r="N60" s="138">
        <v>18</v>
      </c>
      <c r="O60" s="138">
        <v>18</v>
      </c>
      <c r="P60" s="138">
        <v>18</v>
      </c>
      <c r="Q60" s="138">
        <v>18</v>
      </c>
      <c r="R60" s="138">
        <v>18</v>
      </c>
      <c r="S60" s="139">
        <f>_xlfn.IFERROR(AVERAGE(G60:R60),0)</f>
        <v>18</v>
      </c>
      <c r="V60" s="134">
        <f>IF(COUNTBLANK(G60:R60)&gt;=1,0,1)</f>
        <v>1</v>
      </c>
    </row>
    <row r="61" spans="3:22" ht="30" customHeight="1">
      <c r="C61" s="39">
        <f t="shared" si="4"/>
        <v>6</v>
      </c>
      <c r="D61" s="52" t="s">
        <v>33</v>
      </c>
      <c r="E61" s="37" t="s">
        <v>19</v>
      </c>
      <c r="F61" s="37" t="s">
        <v>18</v>
      </c>
      <c r="G61" s="138">
        <v>31</v>
      </c>
      <c r="H61" s="138">
        <v>28</v>
      </c>
      <c r="I61" s="138">
        <v>31</v>
      </c>
      <c r="J61" s="138">
        <v>30</v>
      </c>
      <c r="K61" s="138">
        <v>5</v>
      </c>
      <c r="L61" s="138">
        <v>0</v>
      </c>
      <c r="M61" s="138">
        <v>0</v>
      </c>
      <c r="N61" s="138">
        <v>0</v>
      </c>
      <c r="O61" s="138">
        <v>0</v>
      </c>
      <c r="P61" s="138">
        <v>18</v>
      </c>
      <c r="Q61" s="138">
        <v>30</v>
      </c>
      <c r="R61" s="138">
        <v>31</v>
      </c>
      <c r="S61" s="117">
        <f>SUM(G61:R61)</f>
        <v>204</v>
      </c>
      <c r="V61" s="134">
        <f>IF(COUNTBLANK(G61:R61)&gt;=1,0,1)</f>
        <v>1</v>
      </c>
    </row>
    <row r="62" spans="3:22" ht="30" customHeight="1">
      <c r="C62" s="39">
        <f t="shared" si="4"/>
        <v>7</v>
      </c>
      <c r="D62" s="52" t="s">
        <v>653</v>
      </c>
      <c r="E62" s="37" t="s">
        <v>36</v>
      </c>
      <c r="F62" s="37" t="s">
        <v>18</v>
      </c>
      <c r="G62" s="247">
        <v>0</v>
      </c>
      <c r="H62" s="248"/>
      <c r="I62" s="248"/>
      <c r="J62" s="248"/>
      <c r="K62" s="248"/>
      <c r="L62" s="248"/>
      <c r="M62" s="248"/>
      <c r="N62" s="248"/>
      <c r="O62" s="248"/>
      <c r="P62" s="248"/>
      <c r="Q62" s="248"/>
      <c r="R62" s="249"/>
      <c r="S62" s="117" t="s">
        <v>22</v>
      </c>
      <c r="V62" s="130">
        <f t="shared" si="0"/>
        <v>1</v>
      </c>
    </row>
    <row r="63" spans="3:22" ht="30" customHeight="1">
      <c r="C63" s="39">
        <f t="shared" si="4"/>
        <v>8</v>
      </c>
      <c r="D63" s="54" t="s">
        <v>649</v>
      </c>
      <c r="E63" s="39" t="s">
        <v>19</v>
      </c>
      <c r="F63" s="37" t="s">
        <v>663</v>
      </c>
      <c r="G63" s="138">
        <v>20</v>
      </c>
      <c r="H63" s="138">
        <v>24</v>
      </c>
      <c r="I63" s="138">
        <v>26</v>
      </c>
      <c r="J63" s="138">
        <v>25</v>
      </c>
      <c r="K63" s="138">
        <v>5</v>
      </c>
      <c r="L63" s="138">
        <v>0</v>
      </c>
      <c r="M63" s="138">
        <v>0</v>
      </c>
      <c r="N63" s="138">
        <v>0</v>
      </c>
      <c r="O63" s="138">
        <v>0</v>
      </c>
      <c r="P63" s="138">
        <v>12</v>
      </c>
      <c r="Q63" s="138">
        <v>26</v>
      </c>
      <c r="R63" s="138">
        <v>26</v>
      </c>
      <c r="S63" s="89">
        <f>SUM(G63:R63)</f>
        <v>164</v>
      </c>
      <c r="V63" s="134">
        <f>IF(COUNTBLANK(G63:R63)&gt;=1,0,1)</f>
        <v>1</v>
      </c>
    </row>
    <row r="64" spans="3:22" ht="30" customHeight="1">
      <c r="C64" s="39">
        <f t="shared" si="4"/>
        <v>9</v>
      </c>
      <c r="D64" s="47" t="s">
        <v>527</v>
      </c>
      <c r="E64" s="37" t="s">
        <v>528</v>
      </c>
      <c r="F64" s="37" t="s">
        <v>664</v>
      </c>
      <c r="G64" s="227">
        <v>7</v>
      </c>
      <c r="H64" s="228"/>
      <c r="I64" s="228"/>
      <c r="J64" s="228"/>
      <c r="K64" s="228"/>
      <c r="L64" s="228"/>
      <c r="M64" s="228"/>
      <c r="N64" s="228"/>
      <c r="O64" s="228"/>
      <c r="P64" s="228"/>
      <c r="Q64" s="228"/>
      <c r="R64" s="229"/>
      <c r="S64" s="117" t="s">
        <v>22</v>
      </c>
      <c r="V64" s="130">
        <f t="shared" si="0"/>
        <v>1</v>
      </c>
    </row>
    <row r="65" spans="3:22" ht="30" customHeight="1">
      <c r="C65" s="39">
        <f t="shared" si="4"/>
        <v>10</v>
      </c>
      <c r="D65" s="47" t="s">
        <v>650</v>
      </c>
      <c r="E65" s="37" t="s">
        <v>22</v>
      </c>
      <c r="F65" s="37" t="s">
        <v>18</v>
      </c>
      <c r="G65" s="227">
        <v>0</v>
      </c>
      <c r="H65" s="228"/>
      <c r="I65" s="228"/>
      <c r="J65" s="228"/>
      <c r="K65" s="228"/>
      <c r="L65" s="228"/>
      <c r="M65" s="228"/>
      <c r="N65" s="228"/>
      <c r="O65" s="228"/>
      <c r="P65" s="228"/>
      <c r="Q65" s="228"/>
      <c r="R65" s="229"/>
      <c r="S65" s="117"/>
      <c r="V65" s="130">
        <f t="shared" si="0"/>
        <v>1</v>
      </c>
    </row>
    <row r="66" spans="3:22" ht="45" customHeight="1">
      <c r="C66" s="39">
        <f t="shared" si="4"/>
        <v>11</v>
      </c>
      <c r="D66" s="145" t="s">
        <v>768</v>
      </c>
      <c r="E66" s="37" t="s">
        <v>22</v>
      </c>
      <c r="F66" s="37" t="s">
        <v>18</v>
      </c>
      <c r="G66" s="227">
        <v>0</v>
      </c>
      <c r="H66" s="228"/>
      <c r="I66" s="228"/>
      <c r="J66" s="228"/>
      <c r="K66" s="228"/>
      <c r="L66" s="228"/>
      <c r="M66" s="228"/>
      <c r="N66" s="228"/>
      <c r="O66" s="228"/>
      <c r="P66" s="228"/>
      <c r="Q66" s="228"/>
      <c r="R66" s="229"/>
      <c r="S66" s="117"/>
      <c r="V66" s="130">
        <f t="shared" si="0"/>
        <v>1</v>
      </c>
    </row>
    <row r="67" spans="3:22" ht="15.75" thickBot="1">
      <c r="C67" s="42"/>
      <c r="D67" s="50"/>
      <c r="E67" s="42"/>
      <c r="F67" s="42"/>
      <c r="G67" s="42"/>
      <c r="H67" s="42"/>
      <c r="I67" s="42"/>
      <c r="J67" s="42"/>
      <c r="K67" s="42"/>
      <c r="L67" s="42"/>
      <c r="M67" s="42"/>
      <c r="N67" s="42"/>
      <c r="O67" s="42"/>
      <c r="P67" s="42"/>
      <c r="Q67" s="42"/>
      <c r="R67" s="42"/>
      <c r="S67" s="42"/>
      <c r="V67" s="135"/>
    </row>
    <row r="68" spans="3:23" ht="28.5" customHeight="1" thickBot="1">
      <c r="C68" s="226" t="s">
        <v>640</v>
      </c>
      <c r="D68" s="226"/>
      <c r="E68" s="226"/>
      <c r="F68" s="226"/>
      <c r="G68" s="226"/>
      <c r="H68" s="226"/>
      <c r="I68" s="226"/>
      <c r="J68" s="226"/>
      <c r="K68" s="226"/>
      <c r="L68" s="226"/>
      <c r="M68" s="226"/>
      <c r="N68" s="226"/>
      <c r="O68" s="226"/>
      <c r="P68" s="226"/>
      <c r="Q68" s="226"/>
      <c r="R68" s="226"/>
      <c r="S68" s="226"/>
      <c r="V68" s="51"/>
      <c r="W68" s="136">
        <f>IF(SUM(V69:V79)=11,1,0)</f>
        <v>0</v>
      </c>
    </row>
    <row r="69" spans="3:22" ht="30" customHeight="1">
      <c r="C69" s="39">
        <v>1</v>
      </c>
      <c r="D69" s="47" t="s">
        <v>550</v>
      </c>
      <c r="E69" s="37" t="s">
        <v>22</v>
      </c>
      <c r="F69" s="37" t="s">
        <v>18</v>
      </c>
      <c r="G69" s="227"/>
      <c r="H69" s="228"/>
      <c r="I69" s="228"/>
      <c r="J69" s="228"/>
      <c r="K69" s="228"/>
      <c r="L69" s="228"/>
      <c r="M69" s="228"/>
      <c r="N69" s="228"/>
      <c r="O69" s="228"/>
      <c r="P69" s="228"/>
      <c r="Q69" s="228"/>
      <c r="R69" s="229"/>
      <c r="S69" s="117"/>
      <c r="V69" s="130">
        <f t="shared" si="0"/>
        <v>0</v>
      </c>
    </row>
    <row r="70" spans="3:22" ht="30" customHeight="1">
      <c r="C70" s="39">
        <f aca="true" t="shared" si="5" ref="C70:C79">C69+1</f>
        <v>2</v>
      </c>
      <c r="D70" s="52" t="s">
        <v>655</v>
      </c>
      <c r="E70" s="37" t="s">
        <v>21</v>
      </c>
      <c r="F70" s="37" t="s">
        <v>662</v>
      </c>
      <c r="G70" s="227"/>
      <c r="H70" s="228"/>
      <c r="I70" s="228"/>
      <c r="J70" s="228"/>
      <c r="K70" s="228"/>
      <c r="L70" s="228"/>
      <c r="M70" s="228"/>
      <c r="N70" s="228"/>
      <c r="O70" s="228"/>
      <c r="P70" s="228"/>
      <c r="Q70" s="228"/>
      <c r="R70" s="229"/>
      <c r="S70" s="117"/>
      <c r="V70" s="130">
        <f t="shared" si="0"/>
        <v>0</v>
      </c>
    </row>
    <row r="71" spans="3:22" ht="30" customHeight="1">
      <c r="C71" s="39">
        <f t="shared" si="5"/>
        <v>3</v>
      </c>
      <c r="D71" s="52" t="s">
        <v>598</v>
      </c>
      <c r="E71" s="37" t="s">
        <v>22</v>
      </c>
      <c r="F71" s="37" t="s">
        <v>662</v>
      </c>
      <c r="G71" s="227"/>
      <c r="H71" s="228"/>
      <c r="I71" s="228"/>
      <c r="J71" s="228"/>
      <c r="K71" s="228"/>
      <c r="L71" s="228"/>
      <c r="M71" s="228"/>
      <c r="N71" s="228"/>
      <c r="O71" s="228"/>
      <c r="P71" s="228"/>
      <c r="Q71" s="228"/>
      <c r="R71" s="229"/>
      <c r="S71" s="137">
        <f>G71</f>
        <v>0</v>
      </c>
      <c r="V71" s="130">
        <f t="shared" si="0"/>
        <v>0</v>
      </c>
    </row>
    <row r="72" spans="3:22" ht="30" customHeight="1">
      <c r="C72" s="39">
        <f t="shared" si="5"/>
        <v>4</v>
      </c>
      <c r="D72" s="52" t="s">
        <v>548</v>
      </c>
      <c r="E72" s="37" t="s">
        <v>22</v>
      </c>
      <c r="F72" s="37" t="s">
        <v>23</v>
      </c>
      <c r="G72" s="230"/>
      <c r="H72" s="231"/>
      <c r="I72" s="231"/>
      <c r="J72" s="231"/>
      <c r="K72" s="231"/>
      <c r="L72" s="231"/>
      <c r="M72" s="231"/>
      <c r="N72" s="231"/>
      <c r="O72" s="231"/>
      <c r="P72" s="231"/>
      <c r="Q72" s="231"/>
      <c r="R72" s="232"/>
      <c r="S72" s="137">
        <f>G72</f>
        <v>0</v>
      </c>
      <c r="V72" s="130">
        <f t="shared" si="0"/>
        <v>0</v>
      </c>
    </row>
    <row r="73" spans="3:22" ht="30" customHeight="1">
      <c r="C73" s="39">
        <f t="shared" si="5"/>
        <v>5</v>
      </c>
      <c r="D73" s="52" t="s">
        <v>588</v>
      </c>
      <c r="E73" s="37" t="s">
        <v>20</v>
      </c>
      <c r="F73" s="37" t="s">
        <v>656</v>
      </c>
      <c r="G73" s="138"/>
      <c r="H73" s="138"/>
      <c r="I73" s="138"/>
      <c r="J73" s="138"/>
      <c r="K73" s="138"/>
      <c r="L73" s="138"/>
      <c r="M73" s="138"/>
      <c r="N73" s="138"/>
      <c r="O73" s="138"/>
      <c r="P73" s="138"/>
      <c r="Q73" s="138"/>
      <c r="R73" s="138"/>
      <c r="S73" s="139">
        <f>_xlfn.IFERROR(AVERAGE(G73:R73),0)</f>
        <v>0</v>
      </c>
      <c r="V73" s="134">
        <f>IF(COUNTBLANK(G73:R73)&gt;=1,0,1)</f>
        <v>0</v>
      </c>
    </row>
    <row r="74" spans="3:22" ht="30" customHeight="1">
      <c r="C74" s="39">
        <f t="shared" si="5"/>
        <v>6</v>
      </c>
      <c r="D74" s="52" t="s">
        <v>33</v>
      </c>
      <c r="E74" s="37" t="s">
        <v>19</v>
      </c>
      <c r="F74" s="37" t="s">
        <v>18</v>
      </c>
      <c r="G74" s="138"/>
      <c r="H74" s="138"/>
      <c r="I74" s="138"/>
      <c r="J74" s="138"/>
      <c r="K74" s="138"/>
      <c r="L74" s="138"/>
      <c r="M74" s="138"/>
      <c r="N74" s="138"/>
      <c r="O74" s="138"/>
      <c r="P74" s="138"/>
      <c r="Q74" s="138"/>
      <c r="R74" s="138"/>
      <c r="S74" s="117">
        <f>SUM(G74:R74)</f>
        <v>0</v>
      </c>
      <c r="V74" s="134">
        <f>IF(COUNTBLANK(G74:R74)&gt;=1,0,1)</f>
        <v>0</v>
      </c>
    </row>
    <row r="75" spans="3:22" ht="30" customHeight="1">
      <c r="C75" s="39">
        <f t="shared" si="5"/>
        <v>7</v>
      </c>
      <c r="D75" s="52" t="s">
        <v>653</v>
      </c>
      <c r="E75" s="37" t="s">
        <v>36</v>
      </c>
      <c r="F75" s="37" t="s">
        <v>18</v>
      </c>
      <c r="G75" s="247"/>
      <c r="H75" s="248"/>
      <c r="I75" s="248"/>
      <c r="J75" s="248"/>
      <c r="K75" s="248"/>
      <c r="L75" s="248"/>
      <c r="M75" s="248"/>
      <c r="N75" s="248"/>
      <c r="O75" s="248"/>
      <c r="P75" s="248"/>
      <c r="Q75" s="248"/>
      <c r="R75" s="249"/>
      <c r="S75" s="117" t="s">
        <v>22</v>
      </c>
      <c r="V75" s="130">
        <f t="shared" si="0"/>
        <v>0</v>
      </c>
    </row>
    <row r="76" spans="3:22" ht="30" customHeight="1">
      <c r="C76" s="39">
        <f t="shared" si="5"/>
        <v>8</v>
      </c>
      <c r="D76" s="54" t="s">
        <v>649</v>
      </c>
      <c r="E76" s="39" t="s">
        <v>19</v>
      </c>
      <c r="F76" s="37" t="s">
        <v>663</v>
      </c>
      <c r="G76" s="138"/>
      <c r="H76" s="138"/>
      <c r="I76" s="138"/>
      <c r="J76" s="138"/>
      <c r="K76" s="138"/>
      <c r="L76" s="138"/>
      <c r="M76" s="138"/>
      <c r="N76" s="138"/>
      <c r="O76" s="138"/>
      <c r="P76" s="138"/>
      <c r="Q76" s="138"/>
      <c r="R76" s="138"/>
      <c r="S76" s="89">
        <f>SUM(G76:R76)</f>
        <v>0</v>
      </c>
      <c r="V76" s="134">
        <f>IF(COUNTBLANK(G76:R76)&gt;=1,0,1)</f>
        <v>0</v>
      </c>
    </row>
    <row r="77" spans="3:22" ht="30" customHeight="1">
      <c r="C77" s="39">
        <f t="shared" si="5"/>
        <v>9</v>
      </c>
      <c r="D77" s="47" t="s">
        <v>527</v>
      </c>
      <c r="E77" s="37" t="s">
        <v>528</v>
      </c>
      <c r="F77" s="37" t="s">
        <v>664</v>
      </c>
      <c r="G77" s="227"/>
      <c r="H77" s="228"/>
      <c r="I77" s="228"/>
      <c r="J77" s="228"/>
      <c r="K77" s="228"/>
      <c r="L77" s="228"/>
      <c r="M77" s="228"/>
      <c r="N77" s="228"/>
      <c r="O77" s="228"/>
      <c r="P77" s="228"/>
      <c r="Q77" s="228"/>
      <c r="R77" s="229"/>
      <c r="S77" s="117" t="s">
        <v>22</v>
      </c>
      <c r="V77" s="130">
        <f t="shared" si="0"/>
        <v>0</v>
      </c>
    </row>
    <row r="78" spans="3:22" ht="30" customHeight="1">
      <c r="C78" s="39">
        <f t="shared" si="5"/>
        <v>10</v>
      </c>
      <c r="D78" s="47" t="s">
        <v>650</v>
      </c>
      <c r="E78" s="37" t="s">
        <v>22</v>
      </c>
      <c r="F78" s="37" t="s">
        <v>18</v>
      </c>
      <c r="G78" s="227"/>
      <c r="H78" s="228"/>
      <c r="I78" s="228"/>
      <c r="J78" s="228"/>
      <c r="K78" s="228"/>
      <c r="L78" s="228"/>
      <c r="M78" s="228"/>
      <c r="N78" s="228"/>
      <c r="O78" s="228"/>
      <c r="P78" s="228"/>
      <c r="Q78" s="228"/>
      <c r="R78" s="229"/>
      <c r="S78" s="117"/>
      <c r="V78" s="130">
        <f t="shared" si="0"/>
        <v>0</v>
      </c>
    </row>
    <row r="79" spans="3:22" ht="45" customHeight="1">
      <c r="C79" s="39">
        <f t="shared" si="5"/>
        <v>11</v>
      </c>
      <c r="D79" s="145" t="s">
        <v>768</v>
      </c>
      <c r="E79" s="37" t="s">
        <v>22</v>
      </c>
      <c r="F79" s="37" t="s">
        <v>18</v>
      </c>
      <c r="G79" s="227"/>
      <c r="H79" s="228"/>
      <c r="I79" s="228"/>
      <c r="J79" s="228"/>
      <c r="K79" s="228"/>
      <c r="L79" s="228"/>
      <c r="M79" s="228"/>
      <c r="N79" s="228"/>
      <c r="O79" s="228"/>
      <c r="P79" s="228"/>
      <c r="Q79" s="228"/>
      <c r="R79" s="229"/>
      <c r="S79" s="117"/>
      <c r="V79" s="130">
        <f t="shared" si="0"/>
        <v>0</v>
      </c>
    </row>
    <row r="80" spans="3:22" ht="15.75" thickBot="1">
      <c r="C80" s="42"/>
      <c r="D80" s="50"/>
      <c r="E80" s="42"/>
      <c r="F80" s="42"/>
      <c r="G80" s="42"/>
      <c r="H80" s="42"/>
      <c r="I80" s="42"/>
      <c r="J80" s="42"/>
      <c r="K80" s="42"/>
      <c r="L80" s="42"/>
      <c r="M80" s="42"/>
      <c r="N80" s="42"/>
      <c r="O80" s="42"/>
      <c r="P80" s="42"/>
      <c r="Q80" s="42"/>
      <c r="R80" s="42"/>
      <c r="S80" s="42"/>
      <c r="V80" s="135"/>
    </row>
    <row r="81" spans="3:23" ht="28.5" customHeight="1" thickBot="1">
      <c r="C81" s="226" t="s">
        <v>641</v>
      </c>
      <c r="D81" s="226"/>
      <c r="E81" s="226"/>
      <c r="F81" s="226"/>
      <c r="G81" s="226"/>
      <c r="H81" s="226"/>
      <c r="I81" s="226"/>
      <c r="J81" s="226"/>
      <c r="K81" s="226"/>
      <c r="L81" s="226"/>
      <c r="M81" s="226"/>
      <c r="N81" s="226"/>
      <c r="O81" s="226"/>
      <c r="P81" s="226"/>
      <c r="Q81" s="226"/>
      <c r="R81" s="226"/>
      <c r="S81" s="226"/>
      <c r="V81" s="51"/>
      <c r="W81" s="136">
        <f>IF(SUM(V82:V92)=11,1,0)</f>
        <v>0</v>
      </c>
    </row>
    <row r="82" spans="3:22" ht="30" customHeight="1">
      <c r="C82" s="39">
        <v>1</v>
      </c>
      <c r="D82" s="47" t="s">
        <v>550</v>
      </c>
      <c r="E82" s="37" t="s">
        <v>22</v>
      </c>
      <c r="F82" s="37" t="s">
        <v>18</v>
      </c>
      <c r="G82" s="227"/>
      <c r="H82" s="228"/>
      <c r="I82" s="228"/>
      <c r="J82" s="228"/>
      <c r="K82" s="228"/>
      <c r="L82" s="228"/>
      <c r="M82" s="228"/>
      <c r="N82" s="228"/>
      <c r="O82" s="228"/>
      <c r="P82" s="228"/>
      <c r="Q82" s="228"/>
      <c r="R82" s="229"/>
      <c r="S82" s="117"/>
      <c r="V82" s="130">
        <f aca="true" t="shared" si="6" ref="V82:V92">IF(G82="",0,1)</f>
        <v>0</v>
      </c>
    </row>
    <row r="83" spans="3:22" ht="30" customHeight="1">
      <c r="C83" s="39">
        <f aca="true" t="shared" si="7" ref="C83:C92">C82+1</f>
        <v>2</v>
      </c>
      <c r="D83" s="52" t="s">
        <v>655</v>
      </c>
      <c r="E83" s="37" t="s">
        <v>21</v>
      </c>
      <c r="F83" s="37" t="s">
        <v>662</v>
      </c>
      <c r="G83" s="227"/>
      <c r="H83" s="228"/>
      <c r="I83" s="228"/>
      <c r="J83" s="228"/>
      <c r="K83" s="228"/>
      <c r="L83" s="228"/>
      <c r="M83" s="228"/>
      <c r="N83" s="228"/>
      <c r="O83" s="228"/>
      <c r="P83" s="228"/>
      <c r="Q83" s="228"/>
      <c r="R83" s="229"/>
      <c r="S83" s="117"/>
      <c r="V83" s="130">
        <f t="shared" si="6"/>
        <v>0</v>
      </c>
    </row>
    <row r="84" spans="3:22" ht="30" customHeight="1">
      <c r="C84" s="39">
        <f t="shared" si="7"/>
        <v>3</v>
      </c>
      <c r="D84" s="52" t="s">
        <v>598</v>
      </c>
      <c r="E84" s="37" t="s">
        <v>22</v>
      </c>
      <c r="F84" s="37" t="s">
        <v>662</v>
      </c>
      <c r="G84" s="227"/>
      <c r="H84" s="228"/>
      <c r="I84" s="228"/>
      <c r="J84" s="228"/>
      <c r="K84" s="228"/>
      <c r="L84" s="228"/>
      <c r="M84" s="228"/>
      <c r="N84" s="228"/>
      <c r="O84" s="228"/>
      <c r="P84" s="228"/>
      <c r="Q84" s="228"/>
      <c r="R84" s="229"/>
      <c r="S84" s="137">
        <f>G84</f>
        <v>0</v>
      </c>
      <c r="V84" s="130">
        <f t="shared" si="6"/>
        <v>0</v>
      </c>
    </row>
    <row r="85" spans="3:22" ht="30" customHeight="1">
      <c r="C85" s="39">
        <f t="shared" si="7"/>
        <v>4</v>
      </c>
      <c r="D85" s="52" t="s">
        <v>548</v>
      </c>
      <c r="E85" s="37" t="s">
        <v>22</v>
      </c>
      <c r="F85" s="37" t="s">
        <v>23</v>
      </c>
      <c r="G85" s="230"/>
      <c r="H85" s="231"/>
      <c r="I85" s="231"/>
      <c r="J85" s="231"/>
      <c r="K85" s="231"/>
      <c r="L85" s="231"/>
      <c r="M85" s="231"/>
      <c r="N85" s="231"/>
      <c r="O85" s="231"/>
      <c r="P85" s="231"/>
      <c r="Q85" s="231"/>
      <c r="R85" s="232"/>
      <c r="S85" s="137">
        <f>G85</f>
        <v>0</v>
      </c>
      <c r="V85" s="130">
        <f t="shared" si="6"/>
        <v>0</v>
      </c>
    </row>
    <row r="86" spans="3:22" ht="30" customHeight="1">
      <c r="C86" s="39">
        <f t="shared" si="7"/>
        <v>5</v>
      </c>
      <c r="D86" s="52" t="s">
        <v>588</v>
      </c>
      <c r="E86" s="37" t="s">
        <v>20</v>
      </c>
      <c r="F86" s="37" t="s">
        <v>656</v>
      </c>
      <c r="G86" s="138"/>
      <c r="H86" s="138"/>
      <c r="I86" s="138"/>
      <c r="J86" s="138"/>
      <c r="K86" s="138"/>
      <c r="L86" s="138"/>
      <c r="M86" s="138"/>
      <c r="N86" s="138"/>
      <c r="O86" s="138"/>
      <c r="P86" s="138"/>
      <c r="Q86" s="138"/>
      <c r="R86" s="138"/>
      <c r="S86" s="139">
        <f>_xlfn.IFERROR(AVERAGE(G86:R86),0)</f>
        <v>0</v>
      </c>
      <c r="V86" s="134">
        <f>IF(COUNTBLANK(G86:R86)&gt;=1,0,1)</f>
        <v>0</v>
      </c>
    </row>
    <row r="87" spans="3:22" ht="30" customHeight="1">
      <c r="C87" s="39">
        <f t="shared" si="7"/>
        <v>6</v>
      </c>
      <c r="D87" s="52" t="s">
        <v>33</v>
      </c>
      <c r="E87" s="37" t="s">
        <v>19</v>
      </c>
      <c r="F87" s="37" t="s">
        <v>18</v>
      </c>
      <c r="G87" s="138"/>
      <c r="H87" s="138"/>
      <c r="I87" s="138"/>
      <c r="J87" s="138"/>
      <c r="K87" s="138"/>
      <c r="L87" s="138"/>
      <c r="M87" s="138"/>
      <c r="N87" s="138"/>
      <c r="O87" s="138"/>
      <c r="P87" s="138"/>
      <c r="Q87" s="138"/>
      <c r="R87" s="138"/>
      <c r="S87" s="117">
        <f>SUM(G87:R87)</f>
        <v>0</v>
      </c>
      <c r="V87" s="134">
        <f>IF(COUNTBLANK(G87:R87)&gt;=1,0,1)</f>
        <v>0</v>
      </c>
    </row>
    <row r="88" spans="3:22" ht="30" customHeight="1">
      <c r="C88" s="39">
        <f t="shared" si="7"/>
        <v>7</v>
      </c>
      <c r="D88" s="52" t="s">
        <v>653</v>
      </c>
      <c r="E88" s="37" t="s">
        <v>36</v>
      </c>
      <c r="F88" s="37" t="s">
        <v>18</v>
      </c>
      <c r="G88" s="247"/>
      <c r="H88" s="248"/>
      <c r="I88" s="248"/>
      <c r="J88" s="248"/>
      <c r="K88" s="248"/>
      <c r="L88" s="248"/>
      <c r="M88" s="248"/>
      <c r="N88" s="248"/>
      <c r="O88" s="248"/>
      <c r="P88" s="248"/>
      <c r="Q88" s="248"/>
      <c r="R88" s="249"/>
      <c r="S88" s="117" t="s">
        <v>22</v>
      </c>
      <c r="V88" s="130">
        <f t="shared" si="6"/>
        <v>0</v>
      </c>
    </row>
    <row r="89" spans="3:22" ht="30" customHeight="1">
      <c r="C89" s="39">
        <f t="shared" si="7"/>
        <v>8</v>
      </c>
      <c r="D89" s="54" t="s">
        <v>649</v>
      </c>
      <c r="E89" s="39" t="s">
        <v>19</v>
      </c>
      <c r="F89" s="37" t="s">
        <v>663</v>
      </c>
      <c r="G89" s="138"/>
      <c r="H89" s="138"/>
      <c r="I89" s="138"/>
      <c r="J89" s="138"/>
      <c r="K89" s="138"/>
      <c r="L89" s="138"/>
      <c r="M89" s="138"/>
      <c r="N89" s="138"/>
      <c r="O89" s="138"/>
      <c r="P89" s="138"/>
      <c r="Q89" s="138"/>
      <c r="R89" s="138"/>
      <c r="S89" s="89">
        <f>SUM(G89:R89)</f>
        <v>0</v>
      </c>
      <c r="V89" s="134">
        <f>IF(COUNTBLANK(G89:R89)&gt;=1,0,1)</f>
        <v>0</v>
      </c>
    </row>
    <row r="90" spans="3:22" ht="30" customHeight="1">
      <c r="C90" s="39">
        <f t="shared" si="7"/>
        <v>9</v>
      </c>
      <c r="D90" s="47" t="s">
        <v>527</v>
      </c>
      <c r="E90" s="37" t="s">
        <v>528</v>
      </c>
      <c r="F90" s="37" t="s">
        <v>664</v>
      </c>
      <c r="G90" s="227"/>
      <c r="H90" s="228"/>
      <c r="I90" s="228"/>
      <c r="J90" s="228"/>
      <c r="K90" s="228"/>
      <c r="L90" s="228"/>
      <c r="M90" s="228"/>
      <c r="N90" s="228"/>
      <c r="O90" s="228"/>
      <c r="P90" s="228"/>
      <c r="Q90" s="228"/>
      <c r="R90" s="229"/>
      <c r="S90" s="117" t="s">
        <v>22</v>
      </c>
      <c r="V90" s="130">
        <f t="shared" si="6"/>
        <v>0</v>
      </c>
    </row>
    <row r="91" spans="3:22" ht="30" customHeight="1">
      <c r="C91" s="39">
        <f t="shared" si="7"/>
        <v>10</v>
      </c>
      <c r="D91" s="47" t="s">
        <v>650</v>
      </c>
      <c r="E91" s="37" t="s">
        <v>22</v>
      </c>
      <c r="F91" s="37" t="s">
        <v>18</v>
      </c>
      <c r="G91" s="227"/>
      <c r="H91" s="228"/>
      <c r="I91" s="228"/>
      <c r="J91" s="228"/>
      <c r="K91" s="228"/>
      <c r="L91" s="228"/>
      <c r="M91" s="228"/>
      <c r="N91" s="228"/>
      <c r="O91" s="228"/>
      <c r="P91" s="228"/>
      <c r="Q91" s="228"/>
      <c r="R91" s="229"/>
      <c r="S91" s="117"/>
      <c r="V91" s="130">
        <f t="shared" si="6"/>
        <v>0</v>
      </c>
    </row>
    <row r="92" spans="3:22" ht="45" customHeight="1">
      <c r="C92" s="39">
        <f t="shared" si="7"/>
        <v>11</v>
      </c>
      <c r="D92" s="145" t="s">
        <v>768</v>
      </c>
      <c r="E92" s="37" t="s">
        <v>22</v>
      </c>
      <c r="F92" s="37" t="s">
        <v>18</v>
      </c>
      <c r="G92" s="227"/>
      <c r="H92" s="228"/>
      <c r="I92" s="228"/>
      <c r="J92" s="228"/>
      <c r="K92" s="228"/>
      <c r="L92" s="228"/>
      <c r="M92" s="228"/>
      <c r="N92" s="228"/>
      <c r="O92" s="228"/>
      <c r="P92" s="228"/>
      <c r="Q92" s="228"/>
      <c r="R92" s="229"/>
      <c r="S92" s="117"/>
      <c r="V92" s="130">
        <f t="shared" si="6"/>
        <v>0</v>
      </c>
    </row>
    <row r="93" spans="3:22" ht="15.75" thickBot="1">
      <c r="C93" s="42"/>
      <c r="D93" s="50"/>
      <c r="E93" s="42"/>
      <c r="F93" s="42"/>
      <c r="G93" s="42"/>
      <c r="H93" s="42"/>
      <c r="I93" s="42"/>
      <c r="J93" s="42"/>
      <c r="K93" s="42"/>
      <c r="L93" s="42"/>
      <c r="M93" s="42"/>
      <c r="N93" s="42"/>
      <c r="O93" s="42"/>
      <c r="P93" s="42"/>
      <c r="Q93" s="42"/>
      <c r="R93" s="42"/>
      <c r="S93" s="42"/>
      <c r="V93" s="135"/>
    </row>
    <row r="94" spans="3:23" ht="28.5" customHeight="1" thickBot="1">
      <c r="C94" s="226" t="s">
        <v>642</v>
      </c>
      <c r="D94" s="226"/>
      <c r="E94" s="226"/>
      <c r="F94" s="226"/>
      <c r="G94" s="226"/>
      <c r="H94" s="226"/>
      <c r="I94" s="226"/>
      <c r="J94" s="226"/>
      <c r="K94" s="226"/>
      <c r="L94" s="226"/>
      <c r="M94" s="226"/>
      <c r="N94" s="226"/>
      <c r="O94" s="226"/>
      <c r="P94" s="226"/>
      <c r="Q94" s="226"/>
      <c r="R94" s="226"/>
      <c r="S94" s="226"/>
      <c r="V94" s="51"/>
      <c r="W94" s="136">
        <f>IF(SUM(V95:V105)=11,1,0)</f>
        <v>0</v>
      </c>
    </row>
    <row r="95" spans="3:22" ht="30" customHeight="1">
      <c r="C95" s="39">
        <v>1</v>
      </c>
      <c r="D95" s="47" t="s">
        <v>550</v>
      </c>
      <c r="E95" s="37" t="s">
        <v>22</v>
      </c>
      <c r="F95" s="37" t="s">
        <v>18</v>
      </c>
      <c r="G95" s="227"/>
      <c r="H95" s="228"/>
      <c r="I95" s="228"/>
      <c r="J95" s="228"/>
      <c r="K95" s="228"/>
      <c r="L95" s="228"/>
      <c r="M95" s="228"/>
      <c r="N95" s="228"/>
      <c r="O95" s="228"/>
      <c r="P95" s="228"/>
      <c r="Q95" s="228"/>
      <c r="R95" s="229"/>
      <c r="S95" s="117"/>
      <c r="V95" s="130">
        <f>IF(G95="",0,1)</f>
        <v>0</v>
      </c>
    </row>
    <row r="96" spans="3:22" ht="30" customHeight="1">
      <c r="C96" s="39">
        <f aca="true" t="shared" si="8" ref="C96:C105">C95+1</f>
        <v>2</v>
      </c>
      <c r="D96" s="52" t="s">
        <v>655</v>
      </c>
      <c r="E96" s="37" t="s">
        <v>21</v>
      </c>
      <c r="F96" s="37" t="s">
        <v>662</v>
      </c>
      <c r="G96" s="227"/>
      <c r="H96" s="228"/>
      <c r="I96" s="228"/>
      <c r="J96" s="228"/>
      <c r="K96" s="228"/>
      <c r="L96" s="228"/>
      <c r="M96" s="228"/>
      <c r="N96" s="228"/>
      <c r="O96" s="228"/>
      <c r="P96" s="228"/>
      <c r="Q96" s="228"/>
      <c r="R96" s="229"/>
      <c r="S96" s="117"/>
      <c r="V96" s="130">
        <f aca="true" t="shared" si="9" ref="V96:V105">IF(G96="",0,1)</f>
        <v>0</v>
      </c>
    </row>
    <row r="97" spans="3:22" ht="30" customHeight="1">
      <c r="C97" s="39">
        <f t="shared" si="8"/>
        <v>3</v>
      </c>
      <c r="D97" s="52" t="s">
        <v>598</v>
      </c>
      <c r="E97" s="37" t="s">
        <v>22</v>
      </c>
      <c r="F97" s="37" t="s">
        <v>662</v>
      </c>
      <c r="G97" s="227"/>
      <c r="H97" s="228"/>
      <c r="I97" s="228"/>
      <c r="J97" s="228"/>
      <c r="K97" s="228"/>
      <c r="L97" s="228"/>
      <c r="M97" s="228"/>
      <c r="N97" s="228"/>
      <c r="O97" s="228"/>
      <c r="P97" s="228"/>
      <c r="Q97" s="228"/>
      <c r="R97" s="229"/>
      <c r="S97" s="137">
        <f>G97</f>
        <v>0</v>
      </c>
      <c r="V97" s="130">
        <f t="shared" si="9"/>
        <v>0</v>
      </c>
    </row>
    <row r="98" spans="3:22" ht="30" customHeight="1">
      <c r="C98" s="39">
        <f t="shared" si="8"/>
        <v>4</v>
      </c>
      <c r="D98" s="52" t="s">
        <v>548</v>
      </c>
      <c r="E98" s="37" t="s">
        <v>22</v>
      </c>
      <c r="F98" s="37" t="s">
        <v>23</v>
      </c>
      <c r="G98" s="227"/>
      <c r="H98" s="228"/>
      <c r="I98" s="228"/>
      <c r="J98" s="228"/>
      <c r="K98" s="228"/>
      <c r="L98" s="228"/>
      <c r="M98" s="228"/>
      <c r="N98" s="228"/>
      <c r="O98" s="228"/>
      <c r="P98" s="228"/>
      <c r="Q98" s="228"/>
      <c r="R98" s="229"/>
      <c r="S98" s="137">
        <f>G98</f>
        <v>0</v>
      </c>
      <c r="V98" s="130">
        <f t="shared" si="9"/>
        <v>0</v>
      </c>
    </row>
    <row r="99" spans="3:22" ht="30" customHeight="1">
      <c r="C99" s="39">
        <f t="shared" si="8"/>
        <v>5</v>
      </c>
      <c r="D99" s="52" t="s">
        <v>588</v>
      </c>
      <c r="E99" s="37" t="s">
        <v>20</v>
      </c>
      <c r="F99" s="37" t="s">
        <v>656</v>
      </c>
      <c r="G99" s="138"/>
      <c r="H99" s="138"/>
      <c r="I99" s="138"/>
      <c r="J99" s="138"/>
      <c r="K99" s="138"/>
      <c r="L99" s="138"/>
      <c r="M99" s="138"/>
      <c r="N99" s="138"/>
      <c r="O99" s="138"/>
      <c r="P99" s="138"/>
      <c r="Q99" s="138"/>
      <c r="R99" s="138"/>
      <c r="S99" s="139">
        <f>_xlfn.IFERROR(AVERAGE(G99:R99),0)</f>
        <v>0</v>
      </c>
      <c r="V99" s="134">
        <f>IF(COUNTBLANK(G99:R99)&gt;=1,0,1)</f>
        <v>0</v>
      </c>
    </row>
    <row r="100" spans="3:22" ht="30" customHeight="1">
      <c r="C100" s="39">
        <f t="shared" si="8"/>
        <v>6</v>
      </c>
      <c r="D100" s="52" t="s">
        <v>33</v>
      </c>
      <c r="E100" s="37" t="s">
        <v>19</v>
      </c>
      <c r="F100" s="37" t="s">
        <v>18</v>
      </c>
      <c r="G100" s="138"/>
      <c r="H100" s="138"/>
      <c r="I100" s="138"/>
      <c r="J100" s="138"/>
      <c r="K100" s="138"/>
      <c r="L100" s="138"/>
      <c r="M100" s="138"/>
      <c r="N100" s="138"/>
      <c r="O100" s="138"/>
      <c r="P100" s="138"/>
      <c r="Q100" s="138"/>
      <c r="R100" s="138"/>
      <c r="S100" s="117">
        <f>SUM(G100:R100)</f>
        <v>0</v>
      </c>
      <c r="V100" s="134">
        <f>IF(COUNTBLANK(G100:R100)&gt;=1,0,1)</f>
        <v>0</v>
      </c>
    </row>
    <row r="101" spans="3:22" ht="30" customHeight="1">
      <c r="C101" s="39">
        <f t="shared" si="8"/>
        <v>7</v>
      </c>
      <c r="D101" s="52" t="s">
        <v>653</v>
      </c>
      <c r="E101" s="37" t="s">
        <v>36</v>
      </c>
      <c r="F101" s="37" t="s">
        <v>18</v>
      </c>
      <c r="G101" s="247"/>
      <c r="H101" s="248"/>
      <c r="I101" s="248"/>
      <c r="J101" s="248"/>
      <c r="K101" s="248"/>
      <c r="L101" s="248"/>
      <c r="M101" s="248"/>
      <c r="N101" s="248"/>
      <c r="O101" s="248"/>
      <c r="P101" s="248"/>
      <c r="Q101" s="248"/>
      <c r="R101" s="249"/>
      <c r="S101" s="117" t="s">
        <v>22</v>
      </c>
      <c r="V101" s="130">
        <f t="shared" si="9"/>
        <v>0</v>
      </c>
    </row>
    <row r="102" spans="3:22" ht="30" customHeight="1">
      <c r="C102" s="39">
        <f t="shared" si="8"/>
        <v>8</v>
      </c>
      <c r="D102" s="54" t="s">
        <v>649</v>
      </c>
      <c r="E102" s="39" t="s">
        <v>19</v>
      </c>
      <c r="F102" s="37" t="s">
        <v>663</v>
      </c>
      <c r="G102" s="138"/>
      <c r="H102" s="138"/>
      <c r="I102" s="138"/>
      <c r="J102" s="138"/>
      <c r="K102" s="138"/>
      <c r="L102" s="138"/>
      <c r="M102" s="138"/>
      <c r="N102" s="138"/>
      <c r="O102" s="138"/>
      <c r="P102" s="138"/>
      <c r="Q102" s="138"/>
      <c r="R102" s="138"/>
      <c r="S102" s="89">
        <f>SUM(G102:R102)</f>
        <v>0</v>
      </c>
      <c r="V102" s="134">
        <f>IF(COUNTBLANK(G102:R102)&gt;=1,0,1)</f>
        <v>0</v>
      </c>
    </row>
    <row r="103" spans="3:22" ht="30" customHeight="1">
      <c r="C103" s="39">
        <f t="shared" si="8"/>
        <v>9</v>
      </c>
      <c r="D103" s="47" t="s">
        <v>527</v>
      </c>
      <c r="E103" s="37" t="s">
        <v>528</v>
      </c>
      <c r="F103" s="37" t="s">
        <v>664</v>
      </c>
      <c r="G103" s="227"/>
      <c r="H103" s="228"/>
      <c r="I103" s="228"/>
      <c r="J103" s="228"/>
      <c r="K103" s="228"/>
      <c r="L103" s="228"/>
      <c r="M103" s="228"/>
      <c r="N103" s="228"/>
      <c r="O103" s="228"/>
      <c r="P103" s="228"/>
      <c r="Q103" s="228"/>
      <c r="R103" s="229"/>
      <c r="S103" s="117" t="s">
        <v>22</v>
      </c>
      <c r="V103" s="130">
        <f t="shared" si="9"/>
        <v>0</v>
      </c>
    </row>
    <row r="104" spans="3:22" ht="30" customHeight="1">
      <c r="C104" s="39">
        <f t="shared" si="8"/>
        <v>10</v>
      </c>
      <c r="D104" s="47" t="s">
        <v>650</v>
      </c>
      <c r="E104" s="37" t="s">
        <v>22</v>
      </c>
      <c r="F104" s="37" t="s">
        <v>18</v>
      </c>
      <c r="G104" s="227"/>
      <c r="H104" s="228"/>
      <c r="I104" s="228"/>
      <c r="J104" s="228"/>
      <c r="K104" s="228"/>
      <c r="L104" s="228"/>
      <c r="M104" s="228"/>
      <c r="N104" s="228"/>
      <c r="O104" s="228"/>
      <c r="P104" s="228"/>
      <c r="Q104" s="228"/>
      <c r="R104" s="229"/>
      <c r="S104" s="117"/>
      <c r="V104" s="130">
        <f t="shared" si="9"/>
        <v>0</v>
      </c>
    </row>
    <row r="105" spans="3:22" ht="45" customHeight="1">
      <c r="C105" s="39">
        <f t="shared" si="8"/>
        <v>11</v>
      </c>
      <c r="D105" s="145" t="s">
        <v>768</v>
      </c>
      <c r="E105" s="37" t="s">
        <v>22</v>
      </c>
      <c r="F105" s="37" t="s">
        <v>18</v>
      </c>
      <c r="G105" s="227"/>
      <c r="H105" s="228"/>
      <c r="I105" s="228"/>
      <c r="J105" s="228"/>
      <c r="K105" s="228"/>
      <c r="L105" s="228"/>
      <c r="M105" s="228"/>
      <c r="N105" s="228"/>
      <c r="O105" s="228"/>
      <c r="P105" s="228"/>
      <c r="Q105" s="228"/>
      <c r="R105" s="229"/>
      <c r="S105" s="117"/>
      <c r="V105" s="130">
        <f t="shared" si="9"/>
        <v>0</v>
      </c>
    </row>
    <row r="106" spans="3:22" ht="15.75" thickBot="1">
      <c r="C106" s="42"/>
      <c r="D106" s="50"/>
      <c r="E106" s="42"/>
      <c r="F106" s="42"/>
      <c r="G106" s="42"/>
      <c r="H106" s="42"/>
      <c r="I106" s="42"/>
      <c r="J106" s="42"/>
      <c r="K106" s="42"/>
      <c r="L106" s="42"/>
      <c r="M106" s="42"/>
      <c r="N106" s="42"/>
      <c r="O106" s="42"/>
      <c r="P106" s="42"/>
      <c r="Q106" s="42"/>
      <c r="R106" s="42"/>
      <c r="S106" s="42"/>
      <c r="V106" s="135"/>
    </row>
    <row r="107" spans="3:23" ht="28.5" customHeight="1" thickBot="1">
      <c r="C107" s="226" t="s">
        <v>643</v>
      </c>
      <c r="D107" s="226"/>
      <c r="E107" s="226"/>
      <c r="F107" s="226"/>
      <c r="G107" s="226"/>
      <c r="H107" s="226"/>
      <c r="I107" s="226"/>
      <c r="J107" s="226"/>
      <c r="K107" s="226"/>
      <c r="L107" s="226"/>
      <c r="M107" s="226"/>
      <c r="N107" s="226"/>
      <c r="O107" s="226"/>
      <c r="P107" s="226"/>
      <c r="Q107" s="226"/>
      <c r="R107" s="226"/>
      <c r="S107" s="226"/>
      <c r="V107" s="51"/>
      <c r="W107" s="136">
        <f>IF(SUM(V108:V118)=11,1,0)</f>
        <v>0</v>
      </c>
    </row>
    <row r="108" spans="3:22" ht="30" customHeight="1">
      <c r="C108" s="39">
        <v>1</v>
      </c>
      <c r="D108" s="47" t="s">
        <v>550</v>
      </c>
      <c r="E108" s="37" t="s">
        <v>22</v>
      </c>
      <c r="F108" s="37" t="s">
        <v>18</v>
      </c>
      <c r="G108" s="227"/>
      <c r="H108" s="228"/>
      <c r="I108" s="228"/>
      <c r="J108" s="228"/>
      <c r="K108" s="228"/>
      <c r="L108" s="228"/>
      <c r="M108" s="228"/>
      <c r="N108" s="228"/>
      <c r="O108" s="228"/>
      <c r="P108" s="228"/>
      <c r="Q108" s="228"/>
      <c r="R108" s="229"/>
      <c r="S108" s="117"/>
      <c r="V108" s="130">
        <f aca="true" t="shared" si="10" ref="V108:V118">IF(G108="",0,1)</f>
        <v>0</v>
      </c>
    </row>
    <row r="109" spans="3:22" ht="30" customHeight="1">
      <c r="C109" s="39">
        <f aca="true" t="shared" si="11" ref="C109:C118">C108+1</f>
        <v>2</v>
      </c>
      <c r="D109" s="52" t="s">
        <v>655</v>
      </c>
      <c r="E109" s="37" t="s">
        <v>21</v>
      </c>
      <c r="F109" s="37" t="s">
        <v>662</v>
      </c>
      <c r="G109" s="227"/>
      <c r="H109" s="228"/>
      <c r="I109" s="228"/>
      <c r="J109" s="228"/>
      <c r="K109" s="228"/>
      <c r="L109" s="228"/>
      <c r="M109" s="228"/>
      <c r="N109" s="228"/>
      <c r="O109" s="228"/>
      <c r="P109" s="228"/>
      <c r="Q109" s="228"/>
      <c r="R109" s="229"/>
      <c r="S109" s="117"/>
      <c r="V109" s="130">
        <f t="shared" si="10"/>
        <v>0</v>
      </c>
    </row>
    <row r="110" spans="3:22" ht="30" customHeight="1">
      <c r="C110" s="39">
        <f t="shared" si="11"/>
        <v>3</v>
      </c>
      <c r="D110" s="52" t="s">
        <v>598</v>
      </c>
      <c r="E110" s="37" t="s">
        <v>22</v>
      </c>
      <c r="F110" s="37" t="s">
        <v>662</v>
      </c>
      <c r="G110" s="227"/>
      <c r="H110" s="228"/>
      <c r="I110" s="228"/>
      <c r="J110" s="228"/>
      <c r="K110" s="228"/>
      <c r="L110" s="228"/>
      <c r="M110" s="228"/>
      <c r="N110" s="228"/>
      <c r="O110" s="228"/>
      <c r="P110" s="228"/>
      <c r="Q110" s="228"/>
      <c r="R110" s="229"/>
      <c r="S110" s="137">
        <f>G110</f>
        <v>0</v>
      </c>
      <c r="V110" s="130">
        <f t="shared" si="10"/>
        <v>0</v>
      </c>
    </row>
    <row r="111" spans="3:22" ht="30" customHeight="1">
      <c r="C111" s="39">
        <f t="shared" si="11"/>
        <v>4</v>
      </c>
      <c r="D111" s="52" t="s">
        <v>548</v>
      </c>
      <c r="E111" s="37" t="s">
        <v>22</v>
      </c>
      <c r="F111" s="37" t="s">
        <v>23</v>
      </c>
      <c r="G111" s="230"/>
      <c r="H111" s="231"/>
      <c r="I111" s="231"/>
      <c r="J111" s="231"/>
      <c r="K111" s="231"/>
      <c r="L111" s="231"/>
      <c r="M111" s="231"/>
      <c r="N111" s="231"/>
      <c r="O111" s="231"/>
      <c r="P111" s="231"/>
      <c r="Q111" s="231"/>
      <c r="R111" s="232"/>
      <c r="S111" s="137">
        <f>G111</f>
        <v>0</v>
      </c>
      <c r="V111" s="130">
        <f t="shared" si="10"/>
        <v>0</v>
      </c>
    </row>
    <row r="112" spans="3:22" ht="30" customHeight="1">
      <c r="C112" s="39">
        <f t="shared" si="11"/>
        <v>5</v>
      </c>
      <c r="D112" s="52" t="s">
        <v>588</v>
      </c>
      <c r="E112" s="37" t="s">
        <v>20</v>
      </c>
      <c r="F112" s="37" t="s">
        <v>656</v>
      </c>
      <c r="G112" s="138"/>
      <c r="H112" s="138"/>
      <c r="I112" s="138"/>
      <c r="J112" s="138"/>
      <c r="K112" s="138"/>
      <c r="L112" s="138"/>
      <c r="M112" s="138"/>
      <c r="N112" s="138"/>
      <c r="O112" s="138"/>
      <c r="P112" s="138"/>
      <c r="Q112" s="138"/>
      <c r="R112" s="138"/>
      <c r="S112" s="139">
        <f>_xlfn.IFERROR(AVERAGE(G112:R112),0)</f>
        <v>0</v>
      </c>
      <c r="V112" s="134">
        <f>IF(COUNTBLANK(G112:R112)&gt;=1,0,1)</f>
        <v>0</v>
      </c>
    </row>
    <row r="113" spans="3:22" ht="30" customHeight="1">
      <c r="C113" s="39">
        <f t="shared" si="11"/>
        <v>6</v>
      </c>
      <c r="D113" s="52" t="s">
        <v>33</v>
      </c>
      <c r="E113" s="37" t="s">
        <v>19</v>
      </c>
      <c r="F113" s="37" t="s">
        <v>18</v>
      </c>
      <c r="G113" s="138"/>
      <c r="H113" s="138"/>
      <c r="I113" s="138"/>
      <c r="J113" s="138"/>
      <c r="K113" s="138"/>
      <c r="L113" s="138"/>
      <c r="M113" s="138"/>
      <c r="N113" s="138"/>
      <c r="O113" s="138"/>
      <c r="P113" s="138"/>
      <c r="Q113" s="138"/>
      <c r="R113" s="138"/>
      <c r="S113" s="117">
        <f>SUM(G113:R113)</f>
        <v>0</v>
      </c>
      <c r="V113" s="134">
        <f>IF(COUNTBLANK(G113:R113)&gt;=1,0,1)</f>
        <v>0</v>
      </c>
    </row>
    <row r="114" spans="3:22" ht="30" customHeight="1">
      <c r="C114" s="39">
        <f t="shared" si="11"/>
        <v>7</v>
      </c>
      <c r="D114" s="52" t="s">
        <v>653</v>
      </c>
      <c r="E114" s="37" t="s">
        <v>36</v>
      </c>
      <c r="F114" s="37" t="s">
        <v>18</v>
      </c>
      <c r="G114" s="247"/>
      <c r="H114" s="248"/>
      <c r="I114" s="248"/>
      <c r="J114" s="248"/>
      <c r="K114" s="248"/>
      <c r="L114" s="248"/>
      <c r="M114" s="248"/>
      <c r="N114" s="248"/>
      <c r="O114" s="248"/>
      <c r="P114" s="248"/>
      <c r="Q114" s="248"/>
      <c r="R114" s="249"/>
      <c r="S114" s="117" t="s">
        <v>22</v>
      </c>
      <c r="V114" s="130">
        <f t="shared" si="10"/>
        <v>0</v>
      </c>
    </row>
    <row r="115" spans="3:22" ht="30" customHeight="1">
      <c r="C115" s="39">
        <f t="shared" si="11"/>
        <v>8</v>
      </c>
      <c r="D115" s="54" t="s">
        <v>649</v>
      </c>
      <c r="E115" s="39" t="s">
        <v>19</v>
      </c>
      <c r="F115" s="37" t="s">
        <v>663</v>
      </c>
      <c r="G115" s="138"/>
      <c r="H115" s="138"/>
      <c r="I115" s="138"/>
      <c r="J115" s="138"/>
      <c r="K115" s="138"/>
      <c r="L115" s="138"/>
      <c r="M115" s="138"/>
      <c r="N115" s="138"/>
      <c r="O115" s="138"/>
      <c r="P115" s="138"/>
      <c r="Q115" s="138"/>
      <c r="R115" s="138"/>
      <c r="S115" s="89">
        <f>SUM(G115:R115)</f>
        <v>0</v>
      </c>
      <c r="V115" s="134">
        <f>IF(COUNTBLANK(G115:R115)&gt;=1,0,1)</f>
        <v>0</v>
      </c>
    </row>
    <row r="116" spans="3:22" ht="30" customHeight="1">
      <c r="C116" s="39">
        <f t="shared" si="11"/>
        <v>9</v>
      </c>
      <c r="D116" s="47" t="s">
        <v>527</v>
      </c>
      <c r="E116" s="37" t="s">
        <v>528</v>
      </c>
      <c r="F116" s="37" t="s">
        <v>664</v>
      </c>
      <c r="G116" s="227"/>
      <c r="H116" s="228"/>
      <c r="I116" s="228"/>
      <c r="J116" s="228"/>
      <c r="K116" s="228"/>
      <c r="L116" s="228"/>
      <c r="M116" s="228"/>
      <c r="N116" s="228"/>
      <c r="O116" s="228"/>
      <c r="P116" s="228"/>
      <c r="Q116" s="228"/>
      <c r="R116" s="229"/>
      <c r="S116" s="117" t="s">
        <v>22</v>
      </c>
      <c r="V116" s="130">
        <f t="shared" si="10"/>
        <v>0</v>
      </c>
    </row>
    <row r="117" spans="3:22" ht="30" customHeight="1">
      <c r="C117" s="39">
        <f t="shared" si="11"/>
        <v>10</v>
      </c>
      <c r="D117" s="47" t="s">
        <v>650</v>
      </c>
      <c r="E117" s="37" t="s">
        <v>22</v>
      </c>
      <c r="F117" s="37" t="s">
        <v>18</v>
      </c>
      <c r="G117" s="227"/>
      <c r="H117" s="228"/>
      <c r="I117" s="228"/>
      <c r="J117" s="228"/>
      <c r="K117" s="228"/>
      <c r="L117" s="228"/>
      <c r="M117" s="228"/>
      <c r="N117" s="228"/>
      <c r="O117" s="228"/>
      <c r="P117" s="228"/>
      <c r="Q117" s="228"/>
      <c r="R117" s="229"/>
      <c r="S117" s="117"/>
      <c r="V117" s="130">
        <f t="shared" si="10"/>
        <v>0</v>
      </c>
    </row>
    <row r="118" spans="3:22" ht="45" customHeight="1">
      <c r="C118" s="39">
        <f t="shared" si="11"/>
        <v>11</v>
      </c>
      <c r="D118" s="145" t="s">
        <v>768</v>
      </c>
      <c r="E118" s="37" t="s">
        <v>22</v>
      </c>
      <c r="F118" s="37" t="s">
        <v>18</v>
      </c>
      <c r="G118" s="227"/>
      <c r="H118" s="228"/>
      <c r="I118" s="228"/>
      <c r="J118" s="228"/>
      <c r="K118" s="228"/>
      <c r="L118" s="228"/>
      <c r="M118" s="228"/>
      <c r="N118" s="228"/>
      <c r="O118" s="228"/>
      <c r="P118" s="228"/>
      <c r="Q118" s="228"/>
      <c r="R118" s="229"/>
      <c r="S118" s="117"/>
      <c r="V118" s="130">
        <f t="shared" si="10"/>
        <v>0</v>
      </c>
    </row>
    <row r="119" spans="3:22" ht="15.75" thickBot="1">
      <c r="C119" s="42"/>
      <c r="D119" s="50"/>
      <c r="E119" s="42"/>
      <c r="F119" s="42"/>
      <c r="G119" s="42"/>
      <c r="H119" s="42"/>
      <c r="I119" s="42"/>
      <c r="J119" s="42"/>
      <c r="K119" s="42"/>
      <c r="L119" s="42"/>
      <c r="M119" s="42"/>
      <c r="N119" s="42"/>
      <c r="O119" s="42"/>
      <c r="P119" s="42"/>
      <c r="Q119" s="42"/>
      <c r="R119" s="42"/>
      <c r="S119" s="42"/>
      <c r="V119" s="135"/>
    </row>
    <row r="120" spans="3:23" ht="28.5" customHeight="1" thickBot="1">
      <c r="C120" s="226" t="s">
        <v>644</v>
      </c>
      <c r="D120" s="226"/>
      <c r="E120" s="226"/>
      <c r="F120" s="226"/>
      <c r="G120" s="226"/>
      <c r="H120" s="226"/>
      <c r="I120" s="226"/>
      <c r="J120" s="226"/>
      <c r="K120" s="226"/>
      <c r="L120" s="226"/>
      <c r="M120" s="226"/>
      <c r="N120" s="226"/>
      <c r="O120" s="226"/>
      <c r="P120" s="226"/>
      <c r="Q120" s="226"/>
      <c r="R120" s="226"/>
      <c r="S120" s="226"/>
      <c r="V120" s="51"/>
      <c r="W120" s="136">
        <f>IF(SUM(V121:V131)=11,1,0)</f>
        <v>0</v>
      </c>
    </row>
    <row r="121" spans="3:22" ht="30" customHeight="1">
      <c r="C121" s="39">
        <v>1</v>
      </c>
      <c r="D121" s="47" t="s">
        <v>550</v>
      </c>
      <c r="E121" s="37" t="s">
        <v>22</v>
      </c>
      <c r="F121" s="37" t="s">
        <v>18</v>
      </c>
      <c r="G121" s="227"/>
      <c r="H121" s="228"/>
      <c r="I121" s="228"/>
      <c r="J121" s="228"/>
      <c r="K121" s="228"/>
      <c r="L121" s="228"/>
      <c r="M121" s="228"/>
      <c r="N121" s="228"/>
      <c r="O121" s="228"/>
      <c r="P121" s="228"/>
      <c r="Q121" s="228"/>
      <c r="R121" s="229"/>
      <c r="S121" s="117"/>
      <c r="V121" s="130">
        <f aca="true" t="shared" si="12" ref="V121:V131">IF(G121="",0,1)</f>
        <v>0</v>
      </c>
    </row>
    <row r="122" spans="3:22" ht="30" customHeight="1">
      <c r="C122" s="39">
        <f aca="true" t="shared" si="13" ref="C122:C131">C121+1</f>
        <v>2</v>
      </c>
      <c r="D122" s="52" t="s">
        <v>655</v>
      </c>
      <c r="E122" s="37" t="s">
        <v>21</v>
      </c>
      <c r="F122" s="37" t="s">
        <v>662</v>
      </c>
      <c r="G122" s="227"/>
      <c r="H122" s="228"/>
      <c r="I122" s="228"/>
      <c r="J122" s="228"/>
      <c r="K122" s="228"/>
      <c r="L122" s="228"/>
      <c r="M122" s="228"/>
      <c r="N122" s="228"/>
      <c r="O122" s="228"/>
      <c r="P122" s="228"/>
      <c r="Q122" s="228"/>
      <c r="R122" s="229"/>
      <c r="S122" s="117"/>
      <c r="V122" s="130">
        <f t="shared" si="12"/>
        <v>0</v>
      </c>
    </row>
    <row r="123" spans="3:22" ht="30" customHeight="1">
      <c r="C123" s="39">
        <f t="shared" si="13"/>
        <v>3</v>
      </c>
      <c r="D123" s="52" t="s">
        <v>598</v>
      </c>
      <c r="E123" s="37" t="s">
        <v>22</v>
      </c>
      <c r="F123" s="37" t="s">
        <v>662</v>
      </c>
      <c r="G123" s="227"/>
      <c r="H123" s="228"/>
      <c r="I123" s="228"/>
      <c r="J123" s="228"/>
      <c r="K123" s="228"/>
      <c r="L123" s="228"/>
      <c r="M123" s="228"/>
      <c r="N123" s="228"/>
      <c r="O123" s="228"/>
      <c r="P123" s="228"/>
      <c r="Q123" s="228"/>
      <c r="R123" s="229"/>
      <c r="S123" s="137">
        <f>G123</f>
        <v>0</v>
      </c>
      <c r="V123" s="130">
        <f t="shared" si="12"/>
        <v>0</v>
      </c>
    </row>
    <row r="124" spans="3:22" ht="30" customHeight="1">
      <c r="C124" s="39">
        <f t="shared" si="13"/>
        <v>4</v>
      </c>
      <c r="D124" s="52" t="s">
        <v>548</v>
      </c>
      <c r="E124" s="37" t="s">
        <v>22</v>
      </c>
      <c r="F124" s="37" t="s">
        <v>23</v>
      </c>
      <c r="G124" s="230"/>
      <c r="H124" s="231"/>
      <c r="I124" s="231"/>
      <c r="J124" s="231"/>
      <c r="K124" s="231"/>
      <c r="L124" s="231"/>
      <c r="M124" s="231"/>
      <c r="N124" s="231"/>
      <c r="O124" s="231"/>
      <c r="P124" s="231"/>
      <c r="Q124" s="231"/>
      <c r="R124" s="232"/>
      <c r="S124" s="137">
        <f>G124</f>
        <v>0</v>
      </c>
      <c r="V124" s="130">
        <f t="shared" si="12"/>
        <v>0</v>
      </c>
    </row>
    <row r="125" spans="3:22" ht="30" customHeight="1">
      <c r="C125" s="39">
        <f t="shared" si="13"/>
        <v>5</v>
      </c>
      <c r="D125" s="52" t="s">
        <v>588</v>
      </c>
      <c r="E125" s="37" t="s">
        <v>20</v>
      </c>
      <c r="F125" s="37" t="s">
        <v>656</v>
      </c>
      <c r="G125" s="138"/>
      <c r="H125" s="138"/>
      <c r="I125" s="138"/>
      <c r="J125" s="138"/>
      <c r="K125" s="138"/>
      <c r="L125" s="138"/>
      <c r="M125" s="138"/>
      <c r="N125" s="138"/>
      <c r="O125" s="138"/>
      <c r="P125" s="138"/>
      <c r="Q125" s="138"/>
      <c r="R125" s="138"/>
      <c r="S125" s="139">
        <f>_xlfn.IFERROR(AVERAGE(G125:R125),0)</f>
        <v>0</v>
      </c>
      <c r="V125" s="134">
        <f>IF(COUNTBLANK(G125:R125)&gt;=1,0,1)</f>
        <v>0</v>
      </c>
    </row>
    <row r="126" spans="3:22" ht="30" customHeight="1">
      <c r="C126" s="39">
        <f t="shared" si="13"/>
        <v>6</v>
      </c>
      <c r="D126" s="52" t="s">
        <v>33</v>
      </c>
      <c r="E126" s="37" t="s">
        <v>19</v>
      </c>
      <c r="F126" s="37" t="s">
        <v>18</v>
      </c>
      <c r="G126" s="138"/>
      <c r="H126" s="138"/>
      <c r="I126" s="138"/>
      <c r="J126" s="138"/>
      <c r="K126" s="138"/>
      <c r="L126" s="138"/>
      <c r="M126" s="138"/>
      <c r="N126" s="138"/>
      <c r="O126" s="138"/>
      <c r="P126" s="138"/>
      <c r="Q126" s="138"/>
      <c r="R126" s="138"/>
      <c r="S126" s="117">
        <f>SUM(G126:R126)</f>
        <v>0</v>
      </c>
      <c r="V126" s="134">
        <f>IF(COUNTBLANK(G126:R126)&gt;=1,0,1)</f>
        <v>0</v>
      </c>
    </row>
    <row r="127" spans="3:22" ht="30" customHeight="1">
      <c r="C127" s="39">
        <f t="shared" si="13"/>
        <v>7</v>
      </c>
      <c r="D127" s="52" t="s">
        <v>653</v>
      </c>
      <c r="E127" s="37" t="s">
        <v>36</v>
      </c>
      <c r="F127" s="37" t="s">
        <v>18</v>
      </c>
      <c r="G127" s="247"/>
      <c r="H127" s="248"/>
      <c r="I127" s="248"/>
      <c r="J127" s="248"/>
      <c r="K127" s="248"/>
      <c r="L127" s="248"/>
      <c r="M127" s="248"/>
      <c r="N127" s="248"/>
      <c r="O127" s="248"/>
      <c r="P127" s="248"/>
      <c r="Q127" s="248"/>
      <c r="R127" s="249"/>
      <c r="S127" s="117" t="s">
        <v>22</v>
      </c>
      <c r="V127" s="130">
        <f t="shared" si="12"/>
        <v>0</v>
      </c>
    </row>
    <row r="128" spans="3:22" ht="30" customHeight="1">
      <c r="C128" s="39">
        <f t="shared" si="13"/>
        <v>8</v>
      </c>
      <c r="D128" s="54" t="s">
        <v>649</v>
      </c>
      <c r="E128" s="39" t="s">
        <v>19</v>
      </c>
      <c r="F128" s="37" t="s">
        <v>663</v>
      </c>
      <c r="G128" s="138"/>
      <c r="H128" s="138"/>
      <c r="I128" s="138"/>
      <c r="J128" s="138"/>
      <c r="K128" s="138"/>
      <c r="L128" s="138"/>
      <c r="M128" s="138"/>
      <c r="N128" s="138"/>
      <c r="O128" s="138"/>
      <c r="P128" s="138"/>
      <c r="Q128" s="138"/>
      <c r="R128" s="138"/>
      <c r="S128" s="89">
        <f>SUM(G128:R128)</f>
        <v>0</v>
      </c>
      <c r="V128" s="134">
        <f>IF(COUNTBLANK(G128:R128)&gt;=1,0,1)</f>
        <v>0</v>
      </c>
    </row>
    <row r="129" spans="3:22" ht="30" customHeight="1">
      <c r="C129" s="39">
        <f t="shared" si="13"/>
        <v>9</v>
      </c>
      <c r="D129" s="47" t="s">
        <v>527</v>
      </c>
      <c r="E129" s="37" t="s">
        <v>528</v>
      </c>
      <c r="F129" s="37" t="s">
        <v>664</v>
      </c>
      <c r="G129" s="227"/>
      <c r="H129" s="228"/>
      <c r="I129" s="228"/>
      <c r="J129" s="228"/>
      <c r="K129" s="228"/>
      <c r="L129" s="228"/>
      <c r="M129" s="228"/>
      <c r="N129" s="228"/>
      <c r="O129" s="228"/>
      <c r="P129" s="228"/>
      <c r="Q129" s="228"/>
      <c r="R129" s="229"/>
      <c r="S129" s="117" t="s">
        <v>22</v>
      </c>
      <c r="V129" s="130">
        <f t="shared" si="12"/>
        <v>0</v>
      </c>
    </row>
    <row r="130" spans="3:22" ht="30" customHeight="1">
      <c r="C130" s="39">
        <f t="shared" si="13"/>
        <v>10</v>
      </c>
      <c r="D130" s="47" t="s">
        <v>650</v>
      </c>
      <c r="E130" s="37" t="s">
        <v>22</v>
      </c>
      <c r="F130" s="37" t="s">
        <v>18</v>
      </c>
      <c r="G130" s="227"/>
      <c r="H130" s="228"/>
      <c r="I130" s="228"/>
      <c r="J130" s="228"/>
      <c r="K130" s="228"/>
      <c r="L130" s="228"/>
      <c r="M130" s="228"/>
      <c r="N130" s="228"/>
      <c r="O130" s="228"/>
      <c r="P130" s="228"/>
      <c r="Q130" s="228"/>
      <c r="R130" s="229"/>
      <c r="S130" s="117"/>
      <c r="V130" s="130">
        <f t="shared" si="12"/>
        <v>0</v>
      </c>
    </row>
    <row r="131" spans="3:22" ht="45" customHeight="1">
      <c r="C131" s="39">
        <f t="shared" si="13"/>
        <v>11</v>
      </c>
      <c r="D131" s="145" t="s">
        <v>768</v>
      </c>
      <c r="E131" s="37" t="s">
        <v>22</v>
      </c>
      <c r="F131" s="37" t="s">
        <v>18</v>
      </c>
      <c r="G131" s="227"/>
      <c r="H131" s="228"/>
      <c r="I131" s="228"/>
      <c r="J131" s="228"/>
      <c r="K131" s="228"/>
      <c r="L131" s="228"/>
      <c r="M131" s="228"/>
      <c r="N131" s="228"/>
      <c r="O131" s="228"/>
      <c r="P131" s="228"/>
      <c r="Q131" s="228"/>
      <c r="R131" s="229"/>
      <c r="S131" s="117"/>
      <c r="V131" s="130">
        <f t="shared" si="12"/>
        <v>0</v>
      </c>
    </row>
    <row r="132" spans="3:22" ht="15.75" thickBot="1">
      <c r="C132" s="42"/>
      <c r="D132" s="50"/>
      <c r="E132" s="42"/>
      <c r="F132" s="42"/>
      <c r="G132" s="42"/>
      <c r="H132" s="42"/>
      <c r="I132" s="42"/>
      <c r="J132" s="42"/>
      <c r="K132" s="42"/>
      <c r="L132" s="42"/>
      <c r="M132" s="42"/>
      <c r="N132" s="42"/>
      <c r="O132" s="42"/>
      <c r="P132" s="42"/>
      <c r="Q132" s="42"/>
      <c r="R132" s="42"/>
      <c r="S132" s="42"/>
      <c r="V132" s="135"/>
    </row>
    <row r="133" spans="3:23" ht="28.5" customHeight="1" thickBot="1">
      <c r="C133" s="226" t="s">
        <v>645</v>
      </c>
      <c r="D133" s="226"/>
      <c r="E133" s="226"/>
      <c r="F133" s="226"/>
      <c r="G133" s="226"/>
      <c r="H133" s="226"/>
      <c r="I133" s="226"/>
      <c r="J133" s="226"/>
      <c r="K133" s="226"/>
      <c r="L133" s="226"/>
      <c r="M133" s="226"/>
      <c r="N133" s="226"/>
      <c r="O133" s="226"/>
      <c r="P133" s="226"/>
      <c r="Q133" s="226"/>
      <c r="R133" s="226"/>
      <c r="S133" s="226"/>
      <c r="V133" s="51"/>
      <c r="W133" s="136">
        <f>IF(SUM(V134:V144)=11,1,0)</f>
        <v>0</v>
      </c>
    </row>
    <row r="134" spans="3:22" ht="30" customHeight="1">
      <c r="C134" s="39">
        <v>1</v>
      </c>
      <c r="D134" s="47" t="s">
        <v>550</v>
      </c>
      <c r="E134" s="37" t="s">
        <v>22</v>
      </c>
      <c r="F134" s="37" t="s">
        <v>18</v>
      </c>
      <c r="G134" s="227"/>
      <c r="H134" s="228"/>
      <c r="I134" s="228"/>
      <c r="J134" s="228"/>
      <c r="K134" s="228"/>
      <c r="L134" s="228"/>
      <c r="M134" s="228"/>
      <c r="N134" s="228"/>
      <c r="O134" s="228"/>
      <c r="P134" s="228"/>
      <c r="Q134" s="228"/>
      <c r="R134" s="229"/>
      <c r="S134" s="117"/>
      <c r="V134" s="130">
        <f aca="true" t="shared" si="14" ref="V134:V144">IF(G134="",0,1)</f>
        <v>0</v>
      </c>
    </row>
    <row r="135" spans="3:22" ht="30" customHeight="1">
      <c r="C135" s="39">
        <f aca="true" t="shared" si="15" ref="C135:C144">C134+1</f>
        <v>2</v>
      </c>
      <c r="D135" s="52" t="s">
        <v>655</v>
      </c>
      <c r="E135" s="37" t="s">
        <v>21</v>
      </c>
      <c r="F135" s="37" t="s">
        <v>662</v>
      </c>
      <c r="G135" s="227"/>
      <c r="H135" s="228"/>
      <c r="I135" s="228"/>
      <c r="J135" s="228"/>
      <c r="K135" s="228"/>
      <c r="L135" s="228"/>
      <c r="M135" s="228"/>
      <c r="N135" s="228"/>
      <c r="O135" s="228"/>
      <c r="P135" s="228"/>
      <c r="Q135" s="228"/>
      <c r="R135" s="229"/>
      <c r="S135" s="117"/>
      <c r="V135" s="130">
        <f t="shared" si="14"/>
        <v>0</v>
      </c>
    </row>
    <row r="136" spans="3:22" ht="30" customHeight="1">
      <c r="C136" s="39">
        <f t="shared" si="15"/>
        <v>3</v>
      </c>
      <c r="D136" s="52" t="s">
        <v>598</v>
      </c>
      <c r="E136" s="37" t="s">
        <v>22</v>
      </c>
      <c r="F136" s="37" t="s">
        <v>662</v>
      </c>
      <c r="G136" s="227"/>
      <c r="H136" s="228"/>
      <c r="I136" s="228"/>
      <c r="J136" s="228"/>
      <c r="K136" s="228"/>
      <c r="L136" s="228"/>
      <c r="M136" s="228"/>
      <c r="N136" s="228"/>
      <c r="O136" s="228"/>
      <c r="P136" s="228"/>
      <c r="Q136" s="228"/>
      <c r="R136" s="229"/>
      <c r="S136" s="137">
        <f>G136</f>
        <v>0</v>
      </c>
      <c r="V136" s="130">
        <f t="shared" si="14"/>
        <v>0</v>
      </c>
    </row>
    <row r="137" spans="3:22" ht="30" customHeight="1">
      <c r="C137" s="39">
        <f t="shared" si="15"/>
        <v>4</v>
      </c>
      <c r="D137" s="52" t="s">
        <v>548</v>
      </c>
      <c r="E137" s="37" t="s">
        <v>22</v>
      </c>
      <c r="F137" s="37" t="s">
        <v>23</v>
      </c>
      <c r="G137" s="230"/>
      <c r="H137" s="231"/>
      <c r="I137" s="231"/>
      <c r="J137" s="231"/>
      <c r="K137" s="231"/>
      <c r="L137" s="231"/>
      <c r="M137" s="231"/>
      <c r="N137" s="231"/>
      <c r="O137" s="231"/>
      <c r="P137" s="231"/>
      <c r="Q137" s="231"/>
      <c r="R137" s="232"/>
      <c r="S137" s="137">
        <f>G137</f>
        <v>0</v>
      </c>
      <c r="V137" s="130">
        <f t="shared" si="14"/>
        <v>0</v>
      </c>
    </row>
    <row r="138" spans="3:22" ht="30" customHeight="1">
      <c r="C138" s="39">
        <f t="shared" si="15"/>
        <v>5</v>
      </c>
      <c r="D138" s="52" t="s">
        <v>588</v>
      </c>
      <c r="E138" s="37" t="s">
        <v>20</v>
      </c>
      <c r="F138" s="37" t="s">
        <v>656</v>
      </c>
      <c r="G138" s="138"/>
      <c r="H138" s="138"/>
      <c r="I138" s="138"/>
      <c r="J138" s="138"/>
      <c r="K138" s="138"/>
      <c r="L138" s="138"/>
      <c r="M138" s="138"/>
      <c r="N138" s="138"/>
      <c r="O138" s="138"/>
      <c r="P138" s="138"/>
      <c r="Q138" s="138"/>
      <c r="R138" s="138"/>
      <c r="S138" s="139">
        <f>_xlfn.IFERROR(AVERAGE(G138:R138),0)</f>
        <v>0</v>
      </c>
      <c r="V138" s="134">
        <f>IF(COUNTBLANK(G138:R138)&gt;=1,0,1)</f>
        <v>0</v>
      </c>
    </row>
    <row r="139" spans="3:22" ht="30" customHeight="1">
      <c r="C139" s="39">
        <f t="shared" si="15"/>
        <v>6</v>
      </c>
      <c r="D139" s="52" t="s">
        <v>33</v>
      </c>
      <c r="E139" s="37" t="s">
        <v>19</v>
      </c>
      <c r="F139" s="37" t="s">
        <v>18</v>
      </c>
      <c r="G139" s="138"/>
      <c r="H139" s="138"/>
      <c r="I139" s="138"/>
      <c r="J139" s="138"/>
      <c r="K139" s="138"/>
      <c r="L139" s="138"/>
      <c r="M139" s="138"/>
      <c r="N139" s="138"/>
      <c r="O139" s="138"/>
      <c r="P139" s="138"/>
      <c r="Q139" s="138"/>
      <c r="R139" s="138"/>
      <c r="S139" s="117">
        <f>SUM(G139:R139)</f>
        <v>0</v>
      </c>
      <c r="V139" s="134">
        <f>IF(COUNTBLANK(G139:R139)&gt;=1,0,1)</f>
        <v>0</v>
      </c>
    </row>
    <row r="140" spans="3:22" ht="30" customHeight="1">
      <c r="C140" s="39">
        <f t="shared" si="15"/>
        <v>7</v>
      </c>
      <c r="D140" s="52" t="s">
        <v>653</v>
      </c>
      <c r="E140" s="37" t="s">
        <v>36</v>
      </c>
      <c r="F140" s="37" t="s">
        <v>18</v>
      </c>
      <c r="G140" s="247"/>
      <c r="H140" s="248"/>
      <c r="I140" s="248"/>
      <c r="J140" s="248"/>
      <c r="K140" s="248"/>
      <c r="L140" s="248"/>
      <c r="M140" s="248"/>
      <c r="N140" s="248"/>
      <c r="O140" s="248"/>
      <c r="P140" s="248"/>
      <c r="Q140" s="248"/>
      <c r="R140" s="249"/>
      <c r="S140" s="117" t="s">
        <v>22</v>
      </c>
      <c r="V140" s="130">
        <f t="shared" si="14"/>
        <v>0</v>
      </c>
    </row>
    <row r="141" spans="3:22" ht="30" customHeight="1">
      <c r="C141" s="39">
        <f t="shared" si="15"/>
        <v>8</v>
      </c>
      <c r="D141" s="54" t="s">
        <v>649</v>
      </c>
      <c r="E141" s="39" t="s">
        <v>19</v>
      </c>
      <c r="F141" s="37" t="s">
        <v>663</v>
      </c>
      <c r="G141" s="138"/>
      <c r="H141" s="138"/>
      <c r="I141" s="138"/>
      <c r="J141" s="138"/>
      <c r="K141" s="138"/>
      <c r="L141" s="138"/>
      <c r="M141" s="138"/>
      <c r="N141" s="138"/>
      <c r="O141" s="138"/>
      <c r="P141" s="138"/>
      <c r="Q141" s="138"/>
      <c r="R141" s="138"/>
      <c r="S141" s="89">
        <f>SUM(G141:R141)</f>
        <v>0</v>
      </c>
      <c r="V141" s="134">
        <f>IF(COUNTBLANK(G141:R141)&gt;=1,0,1)</f>
        <v>0</v>
      </c>
    </row>
    <row r="142" spans="3:22" ht="30" customHeight="1">
      <c r="C142" s="39">
        <f t="shared" si="15"/>
        <v>9</v>
      </c>
      <c r="D142" s="47" t="s">
        <v>527</v>
      </c>
      <c r="E142" s="37" t="s">
        <v>528</v>
      </c>
      <c r="F142" s="37" t="s">
        <v>664</v>
      </c>
      <c r="G142" s="227"/>
      <c r="H142" s="228"/>
      <c r="I142" s="228"/>
      <c r="J142" s="228"/>
      <c r="K142" s="228"/>
      <c r="L142" s="228"/>
      <c r="M142" s="228"/>
      <c r="N142" s="228"/>
      <c r="O142" s="228"/>
      <c r="P142" s="228"/>
      <c r="Q142" s="228"/>
      <c r="R142" s="229"/>
      <c r="S142" s="117" t="s">
        <v>22</v>
      </c>
      <c r="V142" s="130">
        <f t="shared" si="14"/>
        <v>0</v>
      </c>
    </row>
    <row r="143" spans="3:22" ht="30" customHeight="1">
      <c r="C143" s="39">
        <f t="shared" si="15"/>
        <v>10</v>
      </c>
      <c r="D143" s="47" t="s">
        <v>650</v>
      </c>
      <c r="E143" s="37" t="s">
        <v>22</v>
      </c>
      <c r="F143" s="37" t="s">
        <v>18</v>
      </c>
      <c r="G143" s="227"/>
      <c r="H143" s="228"/>
      <c r="I143" s="228"/>
      <c r="J143" s="228"/>
      <c r="K143" s="228"/>
      <c r="L143" s="228"/>
      <c r="M143" s="228"/>
      <c r="N143" s="228"/>
      <c r="O143" s="228"/>
      <c r="P143" s="228"/>
      <c r="Q143" s="228"/>
      <c r="R143" s="229"/>
      <c r="S143" s="117"/>
      <c r="V143" s="130">
        <f t="shared" si="14"/>
        <v>0</v>
      </c>
    </row>
    <row r="144" spans="3:22" ht="45" customHeight="1">
      <c r="C144" s="39">
        <f t="shared" si="15"/>
        <v>11</v>
      </c>
      <c r="D144" s="145" t="s">
        <v>768</v>
      </c>
      <c r="E144" s="37" t="s">
        <v>22</v>
      </c>
      <c r="F144" s="37" t="s">
        <v>18</v>
      </c>
      <c r="G144" s="227"/>
      <c r="H144" s="228"/>
      <c r="I144" s="228"/>
      <c r="J144" s="228"/>
      <c r="K144" s="228"/>
      <c r="L144" s="228"/>
      <c r="M144" s="228"/>
      <c r="N144" s="228"/>
      <c r="O144" s="228"/>
      <c r="P144" s="228"/>
      <c r="Q144" s="228"/>
      <c r="R144" s="229"/>
      <c r="S144" s="117"/>
      <c r="V144" s="130">
        <f t="shared" si="14"/>
        <v>0</v>
      </c>
    </row>
    <row r="145" spans="3:22" ht="15.75" thickBot="1">
      <c r="C145" s="42"/>
      <c r="D145" s="50"/>
      <c r="E145" s="42"/>
      <c r="F145" s="42"/>
      <c r="G145" s="42"/>
      <c r="H145" s="42"/>
      <c r="I145" s="42"/>
      <c r="J145" s="42"/>
      <c r="K145" s="42"/>
      <c r="L145" s="42"/>
      <c r="M145" s="42"/>
      <c r="N145" s="42"/>
      <c r="O145" s="42"/>
      <c r="P145" s="42"/>
      <c r="Q145" s="42"/>
      <c r="R145" s="42"/>
      <c r="S145" s="42"/>
      <c r="V145" s="135"/>
    </row>
    <row r="146" spans="3:23" ht="28.5" customHeight="1" thickBot="1">
      <c r="C146" s="226" t="s">
        <v>646</v>
      </c>
      <c r="D146" s="226"/>
      <c r="E146" s="226"/>
      <c r="F146" s="226"/>
      <c r="G146" s="226"/>
      <c r="H146" s="226"/>
      <c r="I146" s="226"/>
      <c r="J146" s="226"/>
      <c r="K146" s="226"/>
      <c r="L146" s="226"/>
      <c r="M146" s="226"/>
      <c r="N146" s="226"/>
      <c r="O146" s="226"/>
      <c r="P146" s="226"/>
      <c r="Q146" s="226"/>
      <c r="R146" s="226"/>
      <c r="S146" s="226"/>
      <c r="V146" s="51"/>
      <c r="W146" s="136">
        <f>IF(SUM(V147:V157)=11,1,0)</f>
        <v>0</v>
      </c>
    </row>
    <row r="147" spans="3:22" ht="30" customHeight="1">
      <c r="C147" s="39">
        <v>1</v>
      </c>
      <c r="D147" s="47" t="s">
        <v>550</v>
      </c>
      <c r="E147" s="37" t="s">
        <v>22</v>
      </c>
      <c r="F147" s="37" t="s">
        <v>18</v>
      </c>
      <c r="G147" s="227"/>
      <c r="H147" s="228"/>
      <c r="I147" s="228"/>
      <c r="J147" s="228"/>
      <c r="K147" s="228"/>
      <c r="L147" s="228"/>
      <c r="M147" s="228"/>
      <c r="N147" s="228"/>
      <c r="O147" s="228"/>
      <c r="P147" s="228"/>
      <c r="Q147" s="228"/>
      <c r="R147" s="229"/>
      <c r="S147" s="117"/>
      <c r="V147" s="130">
        <f aca="true" t="shared" si="16" ref="V147:V157">IF(G147="",0,1)</f>
        <v>0</v>
      </c>
    </row>
    <row r="148" spans="3:22" ht="30" customHeight="1">
      <c r="C148" s="39">
        <f aca="true" t="shared" si="17" ref="C148:C157">C147+1</f>
        <v>2</v>
      </c>
      <c r="D148" s="52" t="s">
        <v>655</v>
      </c>
      <c r="E148" s="37" t="s">
        <v>21</v>
      </c>
      <c r="F148" s="37" t="s">
        <v>662</v>
      </c>
      <c r="G148" s="227"/>
      <c r="H148" s="228"/>
      <c r="I148" s="228"/>
      <c r="J148" s="228"/>
      <c r="K148" s="228"/>
      <c r="L148" s="228"/>
      <c r="M148" s="228"/>
      <c r="N148" s="228"/>
      <c r="O148" s="228"/>
      <c r="P148" s="228"/>
      <c r="Q148" s="228"/>
      <c r="R148" s="229"/>
      <c r="S148" s="117"/>
      <c r="V148" s="130">
        <f t="shared" si="16"/>
        <v>0</v>
      </c>
    </row>
    <row r="149" spans="3:22" ht="30" customHeight="1">
      <c r="C149" s="39">
        <f t="shared" si="17"/>
        <v>3</v>
      </c>
      <c r="D149" s="52" t="s">
        <v>598</v>
      </c>
      <c r="E149" s="37" t="s">
        <v>22</v>
      </c>
      <c r="F149" s="37" t="s">
        <v>662</v>
      </c>
      <c r="G149" s="227"/>
      <c r="H149" s="228"/>
      <c r="I149" s="228"/>
      <c r="J149" s="228"/>
      <c r="K149" s="228"/>
      <c r="L149" s="228"/>
      <c r="M149" s="228"/>
      <c r="N149" s="228"/>
      <c r="O149" s="228"/>
      <c r="P149" s="228"/>
      <c r="Q149" s="228"/>
      <c r="R149" s="229"/>
      <c r="S149" s="137">
        <f>G149</f>
        <v>0</v>
      </c>
      <c r="V149" s="130">
        <f t="shared" si="16"/>
        <v>0</v>
      </c>
    </row>
    <row r="150" spans="3:22" ht="30" customHeight="1">
      <c r="C150" s="39">
        <f t="shared" si="17"/>
        <v>4</v>
      </c>
      <c r="D150" s="52" t="s">
        <v>548</v>
      </c>
      <c r="E150" s="37" t="s">
        <v>22</v>
      </c>
      <c r="F150" s="37" t="s">
        <v>23</v>
      </c>
      <c r="G150" s="230"/>
      <c r="H150" s="231"/>
      <c r="I150" s="231"/>
      <c r="J150" s="231"/>
      <c r="K150" s="231"/>
      <c r="L150" s="231"/>
      <c r="M150" s="231"/>
      <c r="N150" s="231"/>
      <c r="O150" s="231"/>
      <c r="P150" s="231"/>
      <c r="Q150" s="231"/>
      <c r="R150" s="232"/>
      <c r="S150" s="137">
        <f>G150</f>
        <v>0</v>
      </c>
      <c r="V150" s="130">
        <f t="shared" si="16"/>
        <v>0</v>
      </c>
    </row>
    <row r="151" spans="3:22" ht="30" customHeight="1">
      <c r="C151" s="39">
        <f t="shared" si="17"/>
        <v>5</v>
      </c>
      <c r="D151" s="52" t="s">
        <v>588</v>
      </c>
      <c r="E151" s="37" t="s">
        <v>20</v>
      </c>
      <c r="F151" s="37" t="s">
        <v>656</v>
      </c>
      <c r="G151" s="138"/>
      <c r="H151" s="138"/>
      <c r="I151" s="138"/>
      <c r="J151" s="138"/>
      <c r="K151" s="138"/>
      <c r="L151" s="138"/>
      <c r="M151" s="138"/>
      <c r="N151" s="138"/>
      <c r="O151" s="138"/>
      <c r="P151" s="138"/>
      <c r="Q151" s="138"/>
      <c r="R151" s="138"/>
      <c r="S151" s="139">
        <f>_xlfn.IFERROR(AVERAGE(G151:R151),0)</f>
        <v>0</v>
      </c>
      <c r="V151" s="134">
        <f>IF(COUNTBLANK(G151:R151)&gt;=1,0,1)</f>
        <v>0</v>
      </c>
    </row>
    <row r="152" spans="3:22" ht="30" customHeight="1">
      <c r="C152" s="39">
        <f t="shared" si="17"/>
        <v>6</v>
      </c>
      <c r="D152" s="52" t="s">
        <v>33</v>
      </c>
      <c r="E152" s="37" t="s">
        <v>19</v>
      </c>
      <c r="F152" s="37" t="s">
        <v>18</v>
      </c>
      <c r="G152" s="138"/>
      <c r="H152" s="138"/>
      <c r="I152" s="138"/>
      <c r="J152" s="138"/>
      <c r="K152" s="138"/>
      <c r="L152" s="138"/>
      <c r="M152" s="138"/>
      <c r="N152" s="138"/>
      <c r="O152" s="138"/>
      <c r="P152" s="138"/>
      <c r="Q152" s="138"/>
      <c r="R152" s="138"/>
      <c r="S152" s="117">
        <f>SUM(G152:R152)</f>
        <v>0</v>
      </c>
      <c r="V152" s="134">
        <f>IF(COUNTBLANK(G152:R152)&gt;=1,0,1)</f>
        <v>0</v>
      </c>
    </row>
    <row r="153" spans="3:22" ht="30" customHeight="1">
      <c r="C153" s="39">
        <f t="shared" si="17"/>
        <v>7</v>
      </c>
      <c r="D153" s="52" t="s">
        <v>653</v>
      </c>
      <c r="E153" s="37" t="s">
        <v>36</v>
      </c>
      <c r="F153" s="37" t="s">
        <v>18</v>
      </c>
      <c r="G153" s="247"/>
      <c r="H153" s="248"/>
      <c r="I153" s="248"/>
      <c r="J153" s="248"/>
      <c r="K153" s="248"/>
      <c r="L153" s="248"/>
      <c r="M153" s="248"/>
      <c r="N153" s="248"/>
      <c r="O153" s="248"/>
      <c r="P153" s="248"/>
      <c r="Q153" s="248"/>
      <c r="R153" s="249"/>
      <c r="S153" s="117" t="s">
        <v>22</v>
      </c>
      <c r="V153" s="130">
        <f t="shared" si="16"/>
        <v>0</v>
      </c>
    </row>
    <row r="154" spans="3:22" ht="30" customHeight="1">
      <c r="C154" s="39">
        <f t="shared" si="17"/>
        <v>8</v>
      </c>
      <c r="D154" s="54" t="s">
        <v>649</v>
      </c>
      <c r="E154" s="39" t="s">
        <v>19</v>
      </c>
      <c r="F154" s="37" t="s">
        <v>663</v>
      </c>
      <c r="G154" s="138"/>
      <c r="H154" s="138"/>
      <c r="I154" s="138"/>
      <c r="J154" s="138"/>
      <c r="K154" s="138"/>
      <c r="L154" s="138"/>
      <c r="M154" s="138"/>
      <c r="N154" s="138"/>
      <c r="O154" s="138"/>
      <c r="P154" s="138"/>
      <c r="Q154" s="138"/>
      <c r="R154" s="138"/>
      <c r="S154" s="89">
        <f>SUM(G154:R154)</f>
        <v>0</v>
      </c>
      <c r="V154" s="134">
        <f>IF(COUNTBLANK(G154:R154)&gt;=1,0,1)</f>
        <v>0</v>
      </c>
    </row>
    <row r="155" spans="3:22" ht="30" customHeight="1">
      <c r="C155" s="39">
        <f t="shared" si="17"/>
        <v>9</v>
      </c>
      <c r="D155" s="47" t="s">
        <v>527</v>
      </c>
      <c r="E155" s="37" t="s">
        <v>528</v>
      </c>
      <c r="F155" s="37" t="s">
        <v>664</v>
      </c>
      <c r="G155" s="227"/>
      <c r="H155" s="228"/>
      <c r="I155" s="228"/>
      <c r="J155" s="228"/>
      <c r="K155" s="228"/>
      <c r="L155" s="228"/>
      <c r="M155" s="228"/>
      <c r="N155" s="228"/>
      <c r="O155" s="228"/>
      <c r="P155" s="228"/>
      <c r="Q155" s="228"/>
      <c r="R155" s="229"/>
      <c r="S155" s="117" t="s">
        <v>22</v>
      </c>
      <c r="V155" s="130">
        <f t="shared" si="16"/>
        <v>0</v>
      </c>
    </row>
    <row r="156" spans="3:22" ht="30" customHeight="1">
      <c r="C156" s="39">
        <f t="shared" si="17"/>
        <v>10</v>
      </c>
      <c r="D156" s="47" t="s">
        <v>650</v>
      </c>
      <c r="E156" s="37" t="s">
        <v>22</v>
      </c>
      <c r="F156" s="37" t="s">
        <v>18</v>
      </c>
      <c r="G156" s="227"/>
      <c r="H156" s="228"/>
      <c r="I156" s="228"/>
      <c r="J156" s="228"/>
      <c r="K156" s="228"/>
      <c r="L156" s="228"/>
      <c r="M156" s="228"/>
      <c r="N156" s="228"/>
      <c r="O156" s="228"/>
      <c r="P156" s="228"/>
      <c r="Q156" s="228"/>
      <c r="R156" s="229"/>
      <c r="S156" s="117"/>
      <c r="V156" s="130">
        <f t="shared" si="16"/>
        <v>0</v>
      </c>
    </row>
    <row r="157" spans="3:22" ht="45" customHeight="1">
      <c r="C157" s="39">
        <f t="shared" si="17"/>
        <v>11</v>
      </c>
      <c r="D157" s="145" t="s">
        <v>768</v>
      </c>
      <c r="E157" s="37" t="s">
        <v>22</v>
      </c>
      <c r="F157" s="37" t="s">
        <v>18</v>
      </c>
      <c r="G157" s="227"/>
      <c r="H157" s="228"/>
      <c r="I157" s="228"/>
      <c r="J157" s="228"/>
      <c r="K157" s="228"/>
      <c r="L157" s="228"/>
      <c r="M157" s="228"/>
      <c r="N157" s="228"/>
      <c r="O157" s="228"/>
      <c r="P157" s="228"/>
      <c r="Q157" s="228"/>
      <c r="R157" s="229"/>
      <c r="S157" s="117"/>
      <c r="V157" s="130">
        <f t="shared" si="16"/>
        <v>0</v>
      </c>
    </row>
    <row r="158" ht="15">
      <c r="V158" s="135"/>
    </row>
    <row r="159" ht="15">
      <c r="V159" s="135"/>
    </row>
  </sheetData>
  <sheetProtection/>
  <mergeCells count="128">
    <mergeCell ref="G143:R143"/>
    <mergeCell ref="G144:R144"/>
    <mergeCell ref="G156:R156"/>
    <mergeCell ref="G157:R157"/>
    <mergeCell ref="G147:R147"/>
    <mergeCell ref="G148:R148"/>
    <mergeCell ref="G149:R149"/>
    <mergeCell ref="G150:R150"/>
    <mergeCell ref="G153:R153"/>
    <mergeCell ref="G155:R155"/>
    <mergeCell ref="G134:R134"/>
    <mergeCell ref="G135:R135"/>
    <mergeCell ref="G136:R136"/>
    <mergeCell ref="G137:R137"/>
    <mergeCell ref="G140:R140"/>
    <mergeCell ref="G142:R142"/>
    <mergeCell ref="G124:R124"/>
    <mergeCell ref="G127:R127"/>
    <mergeCell ref="G129:R129"/>
    <mergeCell ref="G130:R130"/>
    <mergeCell ref="G131:R131"/>
    <mergeCell ref="C133:S133"/>
    <mergeCell ref="G116:R116"/>
    <mergeCell ref="G117:R117"/>
    <mergeCell ref="G118:R118"/>
    <mergeCell ref="G121:R121"/>
    <mergeCell ref="G122:R122"/>
    <mergeCell ref="G123:R123"/>
    <mergeCell ref="C107:S107"/>
    <mergeCell ref="G108:R108"/>
    <mergeCell ref="G109:R109"/>
    <mergeCell ref="G110:R110"/>
    <mergeCell ref="G111:R111"/>
    <mergeCell ref="G114:R114"/>
    <mergeCell ref="G97:R97"/>
    <mergeCell ref="G98:R98"/>
    <mergeCell ref="G101:R101"/>
    <mergeCell ref="G103:R103"/>
    <mergeCell ref="G104:R104"/>
    <mergeCell ref="G105:R105"/>
    <mergeCell ref="G88:R88"/>
    <mergeCell ref="G90:R90"/>
    <mergeCell ref="G91:R91"/>
    <mergeCell ref="G92:R92"/>
    <mergeCell ref="G95:R95"/>
    <mergeCell ref="G96:R96"/>
    <mergeCell ref="G79:R79"/>
    <mergeCell ref="C81:S81"/>
    <mergeCell ref="G82:R82"/>
    <mergeCell ref="G83:R83"/>
    <mergeCell ref="G84:R84"/>
    <mergeCell ref="G85:R85"/>
    <mergeCell ref="G70:R70"/>
    <mergeCell ref="G71:R71"/>
    <mergeCell ref="G72:R72"/>
    <mergeCell ref="G75:R75"/>
    <mergeCell ref="G77:R77"/>
    <mergeCell ref="G78:R78"/>
    <mergeCell ref="G59:R59"/>
    <mergeCell ref="G62:R62"/>
    <mergeCell ref="G64:R64"/>
    <mergeCell ref="G65:R65"/>
    <mergeCell ref="G66:R66"/>
    <mergeCell ref="G69:R69"/>
    <mergeCell ref="G52:R52"/>
    <mergeCell ref="G53:R53"/>
    <mergeCell ref="C55:S55"/>
    <mergeCell ref="G56:R56"/>
    <mergeCell ref="G57:R57"/>
    <mergeCell ref="G58:R58"/>
    <mergeCell ref="G43:R43"/>
    <mergeCell ref="G44:R44"/>
    <mergeCell ref="G45:R45"/>
    <mergeCell ref="G46:R46"/>
    <mergeCell ref="G49:R49"/>
    <mergeCell ref="G51:R51"/>
    <mergeCell ref="G33:R33"/>
    <mergeCell ref="G36:R36"/>
    <mergeCell ref="G38:R38"/>
    <mergeCell ref="G39:R39"/>
    <mergeCell ref="G40:R40"/>
    <mergeCell ref="G26:R26"/>
    <mergeCell ref="G27:R27"/>
    <mergeCell ref="G15:R15"/>
    <mergeCell ref="G16:R16"/>
    <mergeCell ref="C29:S29"/>
    <mergeCell ref="G30:R30"/>
    <mergeCell ref="G31:R31"/>
    <mergeCell ref="G32:R32"/>
    <mergeCell ref="G21:R21"/>
    <mergeCell ref="G23:R23"/>
    <mergeCell ref="G24:R24"/>
    <mergeCell ref="G25:R25"/>
    <mergeCell ref="O12:R12"/>
    <mergeCell ref="S12:S13"/>
    <mergeCell ref="G13:J13"/>
    <mergeCell ref="K13:N13"/>
    <mergeCell ref="O13:R13"/>
    <mergeCell ref="G14:R14"/>
    <mergeCell ref="C12:C13"/>
    <mergeCell ref="D12:D13"/>
    <mergeCell ref="E12:E13"/>
    <mergeCell ref="F12:F13"/>
    <mergeCell ref="G12:J12"/>
    <mergeCell ref="K12:N12"/>
    <mergeCell ref="G8:R8"/>
    <mergeCell ref="C9:C10"/>
    <mergeCell ref="E9:E10"/>
    <mergeCell ref="F9:F10"/>
    <mergeCell ref="G9:R9"/>
    <mergeCell ref="S9:S10"/>
    <mergeCell ref="G10:R10"/>
    <mergeCell ref="D1:F1"/>
    <mergeCell ref="H1:S1"/>
    <mergeCell ref="G4:R4"/>
    <mergeCell ref="G5:R5"/>
    <mergeCell ref="G6:R6"/>
    <mergeCell ref="G7:R7"/>
    <mergeCell ref="C146:S146"/>
    <mergeCell ref="C120:S120"/>
    <mergeCell ref="C94:S94"/>
    <mergeCell ref="C68:S68"/>
    <mergeCell ref="C42:S42"/>
    <mergeCell ref="G17:R17"/>
    <mergeCell ref="G18:R18"/>
    <mergeCell ref="G22:R22"/>
    <mergeCell ref="G19:R19"/>
    <mergeCell ref="G20:R20"/>
  </mergeCells>
  <conditionalFormatting sqref="G9:R10 G15:R27">
    <cfRule type="expression" priority="1750" dxfId="717">
      <formula>IF(G9="",TRUE,FALSE)</formula>
    </cfRule>
  </conditionalFormatting>
  <conditionalFormatting sqref="G4">
    <cfRule type="expression" priority="1748" dxfId="0">
      <formula>IF($G$4="",TRUE,FALSE)</formula>
    </cfRule>
  </conditionalFormatting>
  <conditionalFormatting sqref="G5:R5">
    <cfRule type="expression" priority="1747" dxfId="0">
      <formula>IF($G$5="",TRUE,FALSE)</formula>
    </cfRule>
  </conditionalFormatting>
  <conditionalFormatting sqref="G6:R6">
    <cfRule type="expression" priority="1746" dxfId="0">
      <formula>IF($G$6="",TRUE,FALSE)</formula>
    </cfRule>
  </conditionalFormatting>
  <conditionalFormatting sqref="G7:R7">
    <cfRule type="expression" priority="1745" dxfId="0">
      <formula>IF($G$7="",TRUE,FALSE)</formula>
    </cfRule>
  </conditionalFormatting>
  <conditionalFormatting sqref="G8:R8">
    <cfRule type="expression" priority="1744" dxfId="0">
      <formula>IF($G$8="",TRUE,FALSE)</formula>
    </cfRule>
  </conditionalFormatting>
  <conditionalFormatting sqref="G13 G14:R14 G11:R11 G17:R17 G23:R23 G25:R25 G19:R19">
    <cfRule type="expression" priority="1743" dxfId="0" stopIfTrue="1">
      <formula>IF(G11="",TRUE,FALSE)</formula>
    </cfRule>
  </conditionalFormatting>
  <conditionalFormatting sqref="G30:R30">
    <cfRule type="expression" priority="1740" dxfId="0">
      <formula>IF(G30="",TRUE,FALSE)</formula>
    </cfRule>
  </conditionalFormatting>
  <conditionalFormatting sqref="G31:R31">
    <cfRule type="expression" priority="1739" dxfId="0">
      <formula>IF(G31="",TRUE,FALSE)</formula>
    </cfRule>
  </conditionalFormatting>
  <conditionalFormatting sqref="G32:R32">
    <cfRule type="expression" priority="1738" dxfId="0">
      <formula>IF(G32="",TRUE,FALSE)</formula>
    </cfRule>
  </conditionalFormatting>
  <conditionalFormatting sqref="G33:R33">
    <cfRule type="expression" priority="1737" dxfId="717">
      <formula>IF(G33="",TRUE,FALSE)</formula>
    </cfRule>
  </conditionalFormatting>
  <conditionalFormatting sqref="G34">
    <cfRule type="expression" priority="1736" dxfId="0" stopIfTrue="1">
      <formula>IF(G34="",TRUE,FALSE)</formula>
    </cfRule>
  </conditionalFormatting>
  <conditionalFormatting sqref="H34">
    <cfRule type="expression" priority="1735" dxfId="0" stopIfTrue="1">
      <formula>IF(H34="",TRUE,FALSE)</formula>
    </cfRule>
  </conditionalFormatting>
  <conditionalFormatting sqref="I34">
    <cfRule type="expression" priority="1734" dxfId="0" stopIfTrue="1">
      <formula>IF(I34="",TRUE,FALSE)</formula>
    </cfRule>
  </conditionalFormatting>
  <conditionalFormatting sqref="J34">
    <cfRule type="expression" priority="1733" dxfId="0" stopIfTrue="1">
      <formula>IF(J34="",TRUE,FALSE)</formula>
    </cfRule>
  </conditionalFormatting>
  <conditionalFormatting sqref="K34">
    <cfRule type="expression" priority="1732" dxfId="0" stopIfTrue="1">
      <formula>IF(K34="",TRUE,FALSE)</formula>
    </cfRule>
  </conditionalFormatting>
  <conditionalFormatting sqref="L34">
    <cfRule type="expression" priority="1731" dxfId="0" stopIfTrue="1">
      <formula>IF(L34="",TRUE,FALSE)</formula>
    </cfRule>
  </conditionalFormatting>
  <conditionalFormatting sqref="M34">
    <cfRule type="expression" priority="1730" dxfId="0" stopIfTrue="1">
      <formula>IF(M34="",TRUE,FALSE)</formula>
    </cfRule>
  </conditionalFormatting>
  <conditionalFormatting sqref="N34">
    <cfRule type="expression" priority="1729" dxfId="0" stopIfTrue="1">
      <formula>IF(N34="",TRUE,FALSE)</formula>
    </cfRule>
  </conditionalFormatting>
  <conditionalFormatting sqref="O34">
    <cfRule type="expression" priority="1728" dxfId="0" stopIfTrue="1">
      <formula>IF(O34="",TRUE,FALSE)</formula>
    </cfRule>
  </conditionalFormatting>
  <conditionalFormatting sqref="P34">
    <cfRule type="expression" priority="1727" dxfId="0" stopIfTrue="1">
      <formula>IF(P34="",TRUE,FALSE)</formula>
    </cfRule>
  </conditionalFormatting>
  <conditionalFormatting sqref="Q34">
    <cfRule type="expression" priority="1726" dxfId="0" stopIfTrue="1">
      <formula>IF(Q34="",TRUE,FALSE)</formula>
    </cfRule>
  </conditionalFormatting>
  <conditionalFormatting sqref="R34">
    <cfRule type="expression" priority="1725" dxfId="0" stopIfTrue="1">
      <formula>IF(R34="",TRUE,FALSE)</formula>
    </cfRule>
  </conditionalFormatting>
  <conditionalFormatting sqref="G36:R36">
    <cfRule type="expression" priority="1724" dxfId="0">
      <formula>IF(G36="",TRUE,FALSE)</formula>
    </cfRule>
  </conditionalFormatting>
  <conditionalFormatting sqref="G38:R38">
    <cfRule type="expression" priority="1709" dxfId="0">
      <formula>IF(G38="",TRUE,FALSE)</formula>
    </cfRule>
  </conditionalFormatting>
  <conditionalFormatting sqref="G39:R39">
    <cfRule type="expression" priority="1708" dxfId="0">
      <formula>IF(G39="",TRUE,FALSE)</formula>
    </cfRule>
  </conditionalFormatting>
  <conditionalFormatting sqref="G40:R40">
    <cfRule type="expression" priority="1707" dxfId="0">
      <formula>IF(G40="",TRUE,FALSE)</formula>
    </cfRule>
  </conditionalFormatting>
  <conditionalFormatting sqref="D1">
    <cfRule type="expression" priority="1657" dxfId="0">
      <formula>IF($D$1&lt;&gt;"",TRUE,FALSE)</formula>
    </cfRule>
  </conditionalFormatting>
  <conditionalFormatting sqref="H1">
    <cfRule type="expression" priority="1656" dxfId="0">
      <formula>IF($H$1="Заполните для всех зданий все ячейки выделенные розовым цветом",TRUE,FALSE)</formula>
    </cfRule>
  </conditionalFormatting>
  <conditionalFormatting sqref="G35">
    <cfRule type="expression" priority="1643" dxfId="0" stopIfTrue="1">
      <formula>IF(G35="",TRUE,FALSE)</formula>
    </cfRule>
  </conditionalFormatting>
  <conditionalFormatting sqref="H35">
    <cfRule type="expression" priority="1642" dxfId="0" stopIfTrue="1">
      <formula>IF(H35="",TRUE,FALSE)</formula>
    </cfRule>
  </conditionalFormatting>
  <conditionalFormatting sqref="I35">
    <cfRule type="expression" priority="1641" dxfId="0" stopIfTrue="1">
      <formula>IF(I35="",TRUE,FALSE)</formula>
    </cfRule>
  </conditionalFormatting>
  <conditionalFormatting sqref="J35">
    <cfRule type="expression" priority="1640" dxfId="0" stopIfTrue="1">
      <formula>IF(J35="",TRUE,FALSE)</formula>
    </cfRule>
  </conditionalFormatting>
  <conditionalFormatting sqref="K35">
    <cfRule type="expression" priority="1639" dxfId="0" stopIfTrue="1">
      <formula>IF(K35="",TRUE,FALSE)</formula>
    </cfRule>
  </conditionalFormatting>
  <conditionalFormatting sqref="L35">
    <cfRule type="expression" priority="1638" dxfId="0" stopIfTrue="1">
      <formula>IF(L35="",TRUE,FALSE)</formula>
    </cfRule>
  </conditionalFormatting>
  <conditionalFormatting sqref="M35">
    <cfRule type="expression" priority="1637" dxfId="0" stopIfTrue="1">
      <formula>IF(M35="",TRUE,FALSE)</formula>
    </cfRule>
  </conditionalFormatting>
  <conditionalFormatting sqref="N35">
    <cfRule type="expression" priority="1636" dxfId="0" stopIfTrue="1">
      <formula>IF(N35="",TRUE,FALSE)</formula>
    </cfRule>
  </conditionalFormatting>
  <conditionalFormatting sqref="O35">
    <cfRule type="expression" priority="1635" dxfId="0" stopIfTrue="1">
      <formula>IF(O35="",TRUE,FALSE)</formula>
    </cfRule>
  </conditionalFormatting>
  <conditionalFormatting sqref="P35">
    <cfRule type="expression" priority="1634" dxfId="0" stopIfTrue="1">
      <formula>IF(P35="",TRUE,FALSE)</formula>
    </cfRule>
  </conditionalFormatting>
  <conditionalFormatting sqref="Q35">
    <cfRule type="expression" priority="1633" dxfId="0" stopIfTrue="1">
      <formula>IF(Q35="",TRUE,FALSE)</formula>
    </cfRule>
  </conditionalFormatting>
  <conditionalFormatting sqref="R35">
    <cfRule type="expression" priority="1632" dxfId="0" stopIfTrue="1">
      <formula>IF(R35="",TRUE,FALSE)</formula>
    </cfRule>
  </conditionalFormatting>
  <conditionalFormatting sqref="G37">
    <cfRule type="expression" priority="1630" dxfId="13" stopIfTrue="1">
      <formula>IF(G35&lt;G37,TRUE,FALSE)</formula>
    </cfRule>
    <cfRule type="expression" priority="1631" dxfId="0" stopIfTrue="1">
      <formula>IF(G37="",TRUE,FALSE)</formula>
    </cfRule>
  </conditionalFormatting>
  <conditionalFormatting sqref="H37:R37">
    <cfRule type="expression" priority="1628" dxfId="13" stopIfTrue="1">
      <formula>IF(H35&lt;H37,TRUE,FALSE)</formula>
    </cfRule>
    <cfRule type="expression" priority="1629" dxfId="0" stopIfTrue="1">
      <formula>IF(H37="",TRUE,FALSE)</formula>
    </cfRule>
  </conditionalFormatting>
  <conditionalFormatting sqref="H1:S1">
    <cfRule type="expression" priority="1183" dxfId="1172">
      <formula>IF($H$1="Опросная форма заполнена верно",TRUE,FALSE)</formula>
    </cfRule>
  </conditionalFormatting>
  <conditionalFormatting sqref="G43:R43">
    <cfRule type="expression" priority="1180" dxfId="0">
      <formula>IF(G43="",TRUE,FALSE)</formula>
    </cfRule>
  </conditionalFormatting>
  <conditionalFormatting sqref="G44:R44">
    <cfRule type="expression" priority="1179" dxfId="0">
      <formula>IF(G44="",TRUE,FALSE)</formula>
    </cfRule>
  </conditionalFormatting>
  <conditionalFormatting sqref="G45:R45">
    <cfRule type="expression" priority="1178" dxfId="0">
      <formula>IF(G45="",TRUE,FALSE)</formula>
    </cfRule>
  </conditionalFormatting>
  <conditionalFormatting sqref="G46:R46">
    <cfRule type="expression" priority="1177" dxfId="717">
      <formula>IF(G46="",TRUE,FALSE)</formula>
    </cfRule>
  </conditionalFormatting>
  <conditionalFormatting sqref="G47">
    <cfRule type="expression" priority="1176" dxfId="0" stopIfTrue="1">
      <formula>IF(G47="",TRUE,FALSE)</formula>
    </cfRule>
  </conditionalFormatting>
  <conditionalFormatting sqref="H47">
    <cfRule type="expression" priority="1175" dxfId="0" stopIfTrue="1">
      <formula>IF(H47="",TRUE,FALSE)</formula>
    </cfRule>
  </conditionalFormatting>
  <conditionalFormatting sqref="I47">
    <cfRule type="expression" priority="1174" dxfId="0" stopIfTrue="1">
      <formula>IF(I47="",TRUE,FALSE)</formula>
    </cfRule>
  </conditionalFormatting>
  <conditionalFormatting sqref="J47">
    <cfRule type="expression" priority="1173" dxfId="0" stopIfTrue="1">
      <formula>IF(J47="",TRUE,FALSE)</formula>
    </cfRule>
  </conditionalFormatting>
  <conditionalFormatting sqref="K47">
    <cfRule type="expression" priority="1172" dxfId="0" stopIfTrue="1">
      <formula>IF(K47="",TRUE,FALSE)</formula>
    </cfRule>
  </conditionalFormatting>
  <conditionalFormatting sqref="L47">
    <cfRule type="expression" priority="1171" dxfId="0" stopIfTrue="1">
      <formula>IF(L47="",TRUE,FALSE)</formula>
    </cfRule>
  </conditionalFormatting>
  <conditionalFormatting sqref="M47">
    <cfRule type="expression" priority="1170" dxfId="0" stopIfTrue="1">
      <formula>IF(M47="",TRUE,FALSE)</formula>
    </cfRule>
  </conditionalFormatting>
  <conditionalFormatting sqref="N47">
    <cfRule type="expression" priority="1169" dxfId="0" stopIfTrue="1">
      <formula>IF(N47="",TRUE,FALSE)</formula>
    </cfRule>
  </conditionalFormatting>
  <conditionalFormatting sqref="O47">
    <cfRule type="expression" priority="1168" dxfId="0" stopIfTrue="1">
      <formula>IF(O47="",TRUE,FALSE)</formula>
    </cfRule>
  </conditionalFormatting>
  <conditionalFormatting sqref="P47">
    <cfRule type="expression" priority="1167" dxfId="0" stopIfTrue="1">
      <formula>IF(P47="",TRUE,FALSE)</formula>
    </cfRule>
  </conditionalFormatting>
  <conditionalFormatting sqref="Q47">
    <cfRule type="expression" priority="1166" dxfId="0" stopIfTrue="1">
      <formula>IF(Q47="",TRUE,FALSE)</formula>
    </cfRule>
  </conditionalFormatting>
  <conditionalFormatting sqref="R47">
    <cfRule type="expression" priority="1165" dxfId="0" stopIfTrue="1">
      <formula>IF(R47="",TRUE,FALSE)</formula>
    </cfRule>
  </conditionalFormatting>
  <conditionalFormatting sqref="G49:R49">
    <cfRule type="expression" priority="1164" dxfId="0">
      <formula>IF(G49="",TRUE,FALSE)</formula>
    </cfRule>
  </conditionalFormatting>
  <conditionalFormatting sqref="G51:R51">
    <cfRule type="expression" priority="1163" dxfId="0">
      <formula>IF(G51="",TRUE,FALSE)</formula>
    </cfRule>
  </conditionalFormatting>
  <conditionalFormatting sqref="G52:R52">
    <cfRule type="expression" priority="1162" dxfId="0">
      <formula>IF(G52="",TRUE,FALSE)</formula>
    </cfRule>
  </conditionalFormatting>
  <conditionalFormatting sqref="G53:R53">
    <cfRule type="expression" priority="1161" dxfId="0">
      <formula>IF(G53="",TRUE,FALSE)</formula>
    </cfRule>
  </conditionalFormatting>
  <conditionalFormatting sqref="G48">
    <cfRule type="expression" priority="1160" dxfId="0" stopIfTrue="1">
      <formula>IF(G48="",TRUE,FALSE)</formula>
    </cfRule>
  </conditionalFormatting>
  <conditionalFormatting sqref="H48">
    <cfRule type="expression" priority="1159" dxfId="0" stopIfTrue="1">
      <formula>IF(H48="",TRUE,FALSE)</formula>
    </cfRule>
  </conditionalFormatting>
  <conditionalFormatting sqref="I48">
    <cfRule type="expression" priority="1158" dxfId="0" stopIfTrue="1">
      <formula>IF(I48="",TRUE,FALSE)</formula>
    </cfRule>
  </conditionalFormatting>
  <conditionalFormatting sqref="J48">
    <cfRule type="expression" priority="1157" dxfId="0" stopIfTrue="1">
      <formula>IF(J48="",TRUE,FALSE)</formula>
    </cfRule>
  </conditionalFormatting>
  <conditionalFormatting sqref="K48">
    <cfRule type="expression" priority="1156" dxfId="0" stopIfTrue="1">
      <formula>IF(K48="",TRUE,FALSE)</formula>
    </cfRule>
  </conditionalFormatting>
  <conditionalFormatting sqref="L48">
    <cfRule type="expression" priority="1155" dxfId="0" stopIfTrue="1">
      <formula>IF(L48="",TRUE,FALSE)</formula>
    </cfRule>
  </conditionalFormatting>
  <conditionalFormatting sqref="M48">
    <cfRule type="expression" priority="1154" dxfId="0" stopIfTrue="1">
      <formula>IF(M48="",TRUE,FALSE)</formula>
    </cfRule>
  </conditionalFormatting>
  <conditionalFormatting sqref="N48">
    <cfRule type="expression" priority="1153" dxfId="0" stopIfTrue="1">
      <formula>IF(N48="",TRUE,FALSE)</formula>
    </cfRule>
  </conditionalFormatting>
  <conditionalFormatting sqref="O48">
    <cfRule type="expression" priority="1152" dxfId="0" stopIfTrue="1">
      <formula>IF(O48="",TRUE,FALSE)</formula>
    </cfRule>
  </conditionalFormatting>
  <conditionalFormatting sqref="P48">
    <cfRule type="expression" priority="1151" dxfId="0" stopIfTrue="1">
      <formula>IF(P48="",TRUE,FALSE)</formula>
    </cfRule>
  </conditionalFormatting>
  <conditionalFormatting sqref="Q48">
    <cfRule type="expression" priority="1150" dxfId="0" stopIfTrue="1">
      <formula>IF(Q48="",TRUE,FALSE)</formula>
    </cfRule>
  </conditionalFormatting>
  <conditionalFormatting sqref="R48">
    <cfRule type="expression" priority="1149" dxfId="0" stopIfTrue="1">
      <formula>IF(R48="",TRUE,FALSE)</formula>
    </cfRule>
  </conditionalFormatting>
  <conditionalFormatting sqref="G50">
    <cfRule type="expression" priority="1147" dxfId="13" stopIfTrue="1">
      <formula>IF(G48&lt;G50,TRUE,FALSE)</formula>
    </cfRule>
    <cfRule type="expression" priority="1148" dxfId="0" stopIfTrue="1">
      <formula>IF(G50="",TRUE,FALSE)</formula>
    </cfRule>
  </conditionalFormatting>
  <conditionalFormatting sqref="H50:R50">
    <cfRule type="expression" priority="1145" dxfId="13" stopIfTrue="1">
      <formula>IF(H48&lt;H50,TRUE,FALSE)</formula>
    </cfRule>
    <cfRule type="expression" priority="1146" dxfId="0" stopIfTrue="1">
      <formula>IF(H50="",TRUE,FALSE)</formula>
    </cfRule>
  </conditionalFormatting>
  <conditionalFormatting sqref="G56:R56">
    <cfRule type="expression" priority="1144" dxfId="0">
      <formula>IF(G56="",TRUE,FALSE)</formula>
    </cfRule>
  </conditionalFormatting>
  <conditionalFormatting sqref="G57:R57">
    <cfRule type="expression" priority="1143" dxfId="0">
      <formula>IF(G57="",TRUE,FALSE)</formula>
    </cfRule>
  </conditionalFormatting>
  <conditionalFormatting sqref="G58:R58">
    <cfRule type="expression" priority="1142" dxfId="0">
      <formula>IF(G58="",TRUE,FALSE)</formula>
    </cfRule>
  </conditionalFormatting>
  <conditionalFormatting sqref="G59:R59">
    <cfRule type="expression" priority="1141" dxfId="717">
      <formula>IF(G59="",TRUE,FALSE)</formula>
    </cfRule>
  </conditionalFormatting>
  <conditionalFormatting sqref="G60">
    <cfRule type="expression" priority="1140" dxfId="0" stopIfTrue="1">
      <formula>IF(G60="",TRUE,FALSE)</formula>
    </cfRule>
  </conditionalFormatting>
  <conditionalFormatting sqref="H60">
    <cfRule type="expression" priority="1139" dxfId="0" stopIfTrue="1">
      <formula>IF(H60="",TRUE,FALSE)</formula>
    </cfRule>
  </conditionalFormatting>
  <conditionalFormatting sqref="I60">
    <cfRule type="expression" priority="1138" dxfId="0" stopIfTrue="1">
      <formula>IF(I60="",TRUE,FALSE)</formula>
    </cfRule>
  </conditionalFormatting>
  <conditionalFormatting sqref="J60">
    <cfRule type="expression" priority="1137" dxfId="0" stopIfTrue="1">
      <formula>IF(J60="",TRUE,FALSE)</formula>
    </cfRule>
  </conditionalFormatting>
  <conditionalFormatting sqref="K60">
    <cfRule type="expression" priority="1136" dxfId="0" stopIfTrue="1">
      <formula>IF(K60="",TRUE,FALSE)</formula>
    </cfRule>
  </conditionalFormatting>
  <conditionalFormatting sqref="L60">
    <cfRule type="expression" priority="1135" dxfId="0" stopIfTrue="1">
      <formula>IF(L60="",TRUE,FALSE)</formula>
    </cfRule>
  </conditionalFormatting>
  <conditionalFormatting sqref="M60">
    <cfRule type="expression" priority="1134" dxfId="0" stopIfTrue="1">
      <formula>IF(M60="",TRUE,FALSE)</formula>
    </cfRule>
  </conditionalFormatting>
  <conditionalFormatting sqref="N60">
    <cfRule type="expression" priority="1133" dxfId="0" stopIfTrue="1">
      <formula>IF(N60="",TRUE,FALSE)</formula>
    </cfRule>
  </conditionalFormatting>
  <conditionalFormatting sqref="O60">
    <cfRule type="expression" priority="1132" dxfId="0" stopIfTrue="1">
      <formula>IF(O60="",TRUE,FALSE)</formula>
    </cfRule>
  </conditionalFormatting>
  <conditionalFormatting sqref="P60">
    <cfRule type="expression" priority="1131" dxfId="0" stopIfTrue="1">
      <formula>IF(P60="",TRUE,FALSE)</formula>
    </cfRule>
  </conditionalFormatting>
  <conditionalFormatting sqref="Q60">
    <cfRule type="expression" priority="1130" dxfId="0" stopIfTrue="1">
      <formula>IF(Q60="",TRUE,FALSE)</formula>
    </cfRule>
  </conditionalFormatting>
  <conditionalFormatting sqref="R60">
    <cfRule type="expression" priority="1129" dxfId="0" stopIfTrue="1">
      <formula>IF(R60="",TRUE,FALSE)</formula>
    </cfRule>
  </conditionalFormatting>
  <conditionalFormatting sqref="G62:R62">
    <cfRule type="expression" priority="1128" dxfId="0">
      <formula>IF(G62="",TRUE,FALSE)</formula>
    </cfRule>
  </conditionalFormatting>
  <conditionalFormatting sqref="G64:R64">
    <cfRule type="expression" priority="1127" dxfId="0">
      <formula>IF(G64="",TRUE,FALSE)</formula>
    </cfRule>
  </conditionalFormatting>
  <conditionalFormatting sqref="G65:R65">
    <cfRule type="expression" priority="1126" dxfId="0">
      <formula>IF(G65="",TRUE,FALSE)</formula>
    </cfRule>
  </conditionalFormatting>
  <conditionalFormatting sqref="G66:R66">
    <cfRule type="expression" priority="1125" dxfId="0">
      <formula>IF(G66="",TRUE,FALSE)</formula>
    </cfRule>
  </conditionalFormatting>
  <conditionalFormatting sqref="G61">
    <cfRule type="expression" priority="1124" dxfId="0" stopIfTrue="1">
      <formula>IF(G61="",TRUE,FALSE)</formula>
    </cfRule>
  </conditionalFormatting>
  <conditionalFormatting sqref="H61">
    <cfRule type="expression" priority="1123" dxfId="0" stopIfTrue="1">
      <formula>IF(H61="",TRUE,FALSE)</formula>
    </cfRule>
  </conditionalFormatting>
  <conditionalFormatting sqref="I61">
    <cfRule type="expression" priority="1122" dxfId="0" stopIfTrue="1">
      <formula>IF(I61="",TRUE,FALSE)</formula>
    </cfRule>
  </conditionalFormatting>
  <conditionalFormatting sqref="J61">
    <cfRule type="expression" priority="1121" dxfId="0" stopIfTrue="1">
      <formula>IF(J61="",TRUE,FALSE)</formula>
    </cfRule>
  </conditionalFormatting>
  <conditionalFormatting sqref="K61">
    <cfRule type="expression" priority="1120" dxfId="0" stopIfTrue="1">
      <formula>IF(K61="",TRUE,FALSE)</formula>
    </cfRule>
  </conditionalFormatting>
  <conditionalFormatting sqref="L61">
    <cfRule type="expression" priority="1119" dxfId="0" stopIfTrue="1">
      <formula>IF(L61="",TRUE,FALSE)</formula>
    </cfRule>
  </conditionalFormatting>
  <conditionalFormatting sqref="M61">
    <cfRule type="expression" priority="1118" dxfId="0" stopIfTrue="1">
      <formula>IF(M61="",TRUE,FALSE)</formula>
    </cfRule>
  </conditionalFormatting>
  <conditionalFormatting sqref="N61">
    <cfRule type="expression" priority="1117" dxfId="0" stopIfTrue="1">
      <formula>IF(N61="",TRUE,FALSE)</formula>
    </cfRule>
  </conditionalFormatting>
  <conditionalFormatting sqref="O61">
    <cfRule type="expression" priority="1116" dxfId="0" stopIfTrue="1">
      <formula>IF(O61="",TRUE,FALSE)</formula>
    </cfRule>
  </conditionalFormatting>
  <conditionalFormatting sqref="P61">
    <cfRule type="expression" priority="1115" dxfId="0" stopIfTrue="1">
      <formula>IF(P61="",TRUE,FALSE)</formula>
    </cfRule>
  </conditionalFormatting>
  <conditionalFormatting sqref="Q61">
    <cfRule type="expression" priority="1114" dxfId="0" stopIfTrue="1">
      <formula>IF(Q61="",TRUE,FALSE)</formula>
    </cfRule>
  </conditionalFormatting>
  <conditionalFormatting sqref="R61">
    <cfRule type="expression" priority="1113" dxfId="0" stopIfTrue="1">
      <formula>IF(R61="",TRUE,FALSE)</formula>
    </cfRule>
  </conditionalFormatting>
  <conditionalFormatting sqref="G63">
    <cfRule type="expression" priority="1111" dxfId="13" stopIfTrue="1">
      <formula>IF(G61&lt;G63,TRUE,FALSE)</formula>
    </cfRule>
    <cfRule type="expression" priority="1112" dxfId="0" stopIfTrue="1">
      <formula>IF(G63="",TRUE,FALSE)</formula>
    </cfRule>
  </conditionalFormatting>
  <conditionalFormatting sqref="H63:R63">
    <cfRule type="expression" priority="1109" dxfId="13" stopIfTrue="1">
      <formula>IF(H61&lt;H63,TRUE,FALSE)</formula>
    </cfRule>
    <cfRule type="expression" priority="1110" dxfId="0" stopIfTrue="1">
      <formula>IF(H63="",TRUE,FALSE)</formula>
    </cfRule>
  </conditionalFormatting>
  <conditionalFormatting sqref="G69:R69">
    <cfRule type="expression" priority="1108" dxfId="0">
      <formula>IF(G69="",TRUE,FALSE)</formula>
    </cfRule>
  </conditionalFormatting>
  <conditionalFormatting sqref="G70:R70">
    <cfRule type="expression" priority="1107" dxfId="0">
      <formula>IF(G70="",TRUE,FALSE)</formula>
    </cfRule>
  </conditionalFormatting>
  <conditionalFormatting sqref="G71:R71">
    <cfRule type="expression" priority="1106" dxfId="0">
      <formula>IF(G71="",TRUE,FALSE)</formula>
    </cfRule>
  </conditionalFormatting>
  <conditionalFormatting sqref="G72:R72">
    <cfRule type="expression" priority="1105" dxfId="717">
      <formula>IF(G72="",TRUE,FALSE)</formula>
    </cfRule>
  </conditionalFormatting>
  <conditionalFormatting sqref="G73">
    <cfRule type="expression" priority="1104" dxfId="0" stopIfTrue="1">
      <formula>IF(G73="",TRUE,FALSE)</formula>
    </cfRule>
  </conditionalFormatting>
  <conditionalFormatting sqref="H73">
    <cfRule type="expression" priority="1103" dxfId="0" stopIfTrue="1">
      <formula>IF(H73="",TRUE,FALSE)</formula>
    </cfRule>
  </conditionalFormatting>
  <conditionalFormatting sqref="I73">
    <cfRule type="expression" priority="1102" dxfId="0" stopIfTrue="1">
      <formula>IF(I73="",TRUE,FALSE)</formula>
    </cfRule>
  </conditionalFormatting>
  <conditionalFormatting sqref="J73">
    <cfRule type="expression" priority="1101" dxfId="0" stopIfTrue="1">
      <formula>IF(J73="",TRUE,FALSE)</formula>
    </cfRule>
  </conditionalFormatting>
  <conditionalFormatting sqref="K73">
    <cfRule type="expression" priority="1100" dxfId="0" stopIfTrue="1">
      <formula>IF(K73="",TRUE,FALSE)</formula>
    </cfRule>
  </conditionalFormatting>
  <conditionalFormatting sqref="L73">
    <cfRule type="expression" priority="1099" dxfId="0" stopIfTrue="1">
      <formula>IF(L73="",TRUE,FALSE)</formula>
    </cfRule>
  </conditionalFormatting>
  <conditionalFormatting sqref="M73">
    <cfRule type="expression" priority="1098" dxfId="0" stopIfTrue="1">
      <formula>IF(M73="",TRUE,FALSE)</formula>
    </cfRule>
  </conditionalFormatting>
  <conditionalFormatting sqref="N73">
    <cfRule type="expression" priority="1097" dxfId="0" stopIfTrue="1">
      <formula>IF(N73="",TRUE,FALSE)</formula>
    </cfRule>
  </conditionalFormatting>
  <conditionalFormatting sqref="O73">
    <cfRule type="expression" priority="1096" dxfId="0" stopIfTrue="1">
      <formula>IF(O73="",TRUE,FALSE)</formula>
    </cfRule>
  </conditionalFormatting>
  <conditionalFormatting sqref="P73">
    <cfRule type="expression" priority="1095" dxfId="0" stopIfTrue="1">
      <formula>IF(P73="",TRUE,FALSE)</formula>
    </cfRule>
  </conditionalFormatting>
  <conditionalFormatting sqref="Q73">
    <cfRule type="expression" priority="1094" dxfId="0" stopIfTrue="1">
      <formula>IF(Q73="",TRUE,FALSE)</formula>
    </cfRule>
  </conditionalFormatting>
  <conditionalFormatting sqref="R73">
    <cfRule type="expression" priority="1093" dxfId="0" stopIfTrue="1">
      <formula>IF(R73="",TRUE,FALSE)</formula>
    </cfRule>
  </conditionalFormatting>
  <conditionalFormatting sqref="G75:R75">
    <cfRule type="expression" priority="1092" dxfId="0">
      <formula>IF(G75="",TRUE,FALSE)</formula>
    </cfRule>
  </conditionalFormatting>
  <conditionalFormatting sqref="G77:R77">
    <cfRule type="expression" priority="1091" dxfId="0">
      <formula>IF(G77="",TRUE,FALSE)</formula>
    </cfRule>
  </conditionalFormatting>
  <conditionalFormatting sqref="G78:R78">
    <cfRule type="expression" priority="1090" dxfId="0">
      <formula>IF(G78="",TRUE,FALSE)</formula>
    </cfRule>
  </conditionalFormatting>
  <conditionalFormatting sqref="G79:R79">
    <cfRule type="expression" priority="1089" dxfId="0">
      <formula>IF(G79="",TRUE,FALSE)</formula>
    </cfRule>
  </conditionalFormatting>
  <conditionalFormatting sqref="G74">
    <cfRule type="expression" priority="1088" dxfId="0" stopIfTrue="1">
      <formula>IF(G74="",TRUE,FALSE)</formula>
    </cfRule>
  </conditionalFormatting>
  <conditionalFormatting sqref="H74">
    <cfRule type="expression" priority="1087" dxfId="0" stopIfTrue="1">
      <formula>IF(H74="",TRUE,FALSE)</formula>
    </cfRule>
  </conditionalFormatting>
  <conditionalFormatting sqref="I74">
    <cfRule type="expression" priority="1086" dxfId="0" stopIfTrue="1">
      <formula>IF(I74="",TRUE,FALSE)</formula>
    </cfRule>
  </conditionalFormatting>
  <conditionalFormatting sqref="J74">
    <cfRule type="expression" priority="1085" dxfId="0" stopIfTrue="1">
      <formula>IF(J74="",TRUE,FALSE)</formula>
    </cfRule>
  </conditionalFormatting>
  <conditionalFormatting sqref="K74">
    <cfRule type="expression" priority="1084" dxfId="0" stopIfTrue="1">
      <formula>IF(K74="",TRUE,FALSE)</formula>
    </cfRule>
  </conditionalFormatting>
  <conditionalFormatting sqref="L74">
    <cfRule type="expression" priority="1083" dxfId="0" stopIfTrue="1">
      <formula>IF(L74="",TRUE,FALSE)</formula>
    </cfRule>
  </conditionalFormatting>
  <conditionalFormatting sqref="M74">
    <cfRule type="expression" priority="1082" dxfId="0" stopIfTrue="1">
      <formula>IF(M74="",TRUE,FALSE)</formula>
    </cfRule>
  </conditionalFormatting>
  <conditionalFormatting sqref="N74">
    <cfRule type="expression" priority="1081" dxfId="0" stopIfTrue="1">
      <formula>IF(N74="",TRUE,FALSE)</formula>
    </cfRule>
  </conditionalFormatting>
  <conditionalFormatting sqref="O74">
    <cfRule type="expression" priority="1080" dxfId="0" stopIfTrue="1">
      <formula>IF(O74="",TRUE,FALSE)</formula>
    </cfRule>
  </conditionalFormatting>
  <conditionalFormatting sqref="P74">
    <cfRule type="expression" priority="1079" dxfId="0" stopIfTrue="1">
      <formula>IF(P74="",TRUE,FALSE)</formula>
    </cfRule>
  </conditionalFormatting>
  <conditionalFormatting sqref="Q74">
    <cfRule type="expression" priority="1078" dxfId="0" stopIfTrue="1">
      <formula>IF(Q74="",TRUE,FALSE)</formula>
    </cfRule>
  </conditionalFormatting>
  <conditionalFormatting sqref="R74">
    <cfRule type="expression" priority="1077" dxfId="0" stopIfTrue="1">
      <formula>IF(R74="",TRUE,FALSE)</formula>
    </cfRule>
  </conditionalFormatting>
  <conditionalFormatting sqref="G76">
    <cfRule type="expression" priority="1075" dxfId="13" stopIfTrue="1">
      <formula>IF(G74&lt;G76,TRUE,FALSE)</formula>
    </cfRule>
    <cfRule type="expression" priority="1076" dxfId="0" stopIfTrue="1">
      <formula>IF(G76="",TRUE,FALSE)</formula>
    </cfRule>
  </conditionalFormatting>
  <conditionalFormatting sqref="H76:R76">
    <cfRule type="expression" priority="1073" dxfId="13" stopIfTrue="1">
      <formula>IF(H74&lt;H76,TRUE,FALSE)</formula>
    </cfRule>
    <cfRule type="expression" priority="1074" dxfId="0" stopIfTrue="1">
      <formula>IF(H76="",TRUE,FALSE)</formula>
    </cfRule>
  </conditionalFormatting>
  <conditionalFormatting sqref="G82:R82">
    <cfRule type="expression" priority="1072" dxfId="0">
      <formula>IF(G82="",TRUE,FALSE)</formula>
    </cfRule>
  </conditionalFormatting>
  <conditionalFormatting sqref="G83:R83">
    <cfRule type="expression" priority="1071" dxfId="0">
      <formula>IF(G83="",TRUE,FALSE)</formula>
    </cfRule>
  </conditionalFormatting>
  <conditionalFormatting sqref="G84:R84">
    <cfRule type="expression" priority="1070" dxfId="0">
      <formula>IF(G84="",TRUE,FALSE)</formula>
    </cfRule>
  </conditionalFormatting>
  <conditionalFormatting sqref="G85:R85">
    <cfRule type="expression" priority="1069" dxfId="717">
      <formula>IF(G85="",TRUE,FALSE)</formula>
    </cfRule>
  </conditionalFormatting>
  <conditionalFormatting sqref="G86">
    <cfRule type="expression" priority="1068" dxfId="0" stopIfTrue="1">
      <formula>IF(G86="",TRUE,FALSE)</formula>
    </cfRule>
  </conditionalFormatting>
  <conditionalFormatting sqref="H86">
    <cfRule type="expression" priority="1067" dxfId="0" stopIfTrue="1">
      <formula>IF(H86="",TRUE,FALSE)</formula>
    </cfRule>
  </conditionalFormatting>
  <conditionalFormatting sqref="I86">
    <cfRule type="expression" priority="1066" dxfId="0" stopIfTrue="1">
      <formula>IF(I86="",TRUE,FALSE)</formula>
    </cfRule>
  </conditionalFormatting>
  <conditionalFormatting sqref="J86">
    <cfRule type="expression" priority="1065" dxfId="0" stopIfTrue="1">
      <formula>IF(J86="",TRUE,FALSE)</formula>
    </cfRule>
  </conditionalFormatting>
  <conditionalFormatting sqref="K86">
    <cfRule type="expression" priority="1064" dxfId="0" stopIfTrue="1">
      <formula>IF(K86="",TRUE,FALSE)</formula>
    </cfRule>
  </conditionalFormatting>
  <conditionalFormatting sqref="L86">
    <cfRule type="expression" priority="1063" dxfId="0" stopIfTrue="1">
      <formula>IF(L86="",TRUE,FALSE)</formula>
    </cfRule>
  </conditionalFormatting>
  <conditionalFormatting sqref="M86">
    <cfRule type="expression" priority="1062" dxfId="0" stopIfTrue="1">
      <formula>IF(M86="",TRUE,FALSE)</formula>
    </cfRule>
  </conditionalFormatting>
  <conditionalFormatting sqref="N86">
    <cfRule type="expression" priority="1061" dxfId="0" stopIfTrue="1">
      <formula>IF(N86="",TRUE,FALSE)</formula>
    </cfRule>
  </conditionalFormatting>
  <conditionalFormatting sqref="O86">
    <cfRule type="expression" priority="1060" dxfId="0" stopIfTrue="1">
      <formula>IF(O86="",TRUE,FALSE)</formula>
    </cfRule>
  </conditionalFormatting>
  <conditionalFormatting sqref="P86">
    <cfRule type="expression" priority="1059" dxfId="0" stopIfTrue="1">
      <formula>IF(P86="",TRUE,FALSE)</formula>
    </cfRule>
  </conditionalFormatting>
  <conditionalFormatting sqref="Q86">
    <cfRule type="expression" priority="1058" dxfId="0" stopIfTrue="1">
      <formula>IF(Q86="",TRUE,FALSE)</formula>
    </cfRule>
  </conditionalFormatting>
  <conditionalFormatting sqref="R86">
    <cfRule type="expression" priority="1057" dxfId="0" stopIfTrue="1">
      <formula>IF(R86="",TRUE,FALSE)</formula>
    </cfRule>
  </conditionalFormatting>
  <conditionalFormatting sqref="G88:R88">
    <cfRule type="expression" priority="1056" dxfId="0">
      <formula>IF(G88="",TRUE,FALSE)</formula>
    </cfRule>
  </conditionalFormatting>
  <conditionalFormatting sqref="G90:R90">
    <cfRule type="expression" priority="1055" dxfId="0">
      <formula>IF(G90="",TRUE,FALSE)</formula>
    </cfRule>
  </conditionalFormatting>
  <conditionalFormatting sqref="G91:R91">
    <cfRule type="expression" priority="1054" dxfId="0">
      <formula>IF(G91="",TRUE,FALSE)</formula>
    </cfRule>
  </conditionalFormatting>
  <conditionalFormatting sqref="G92:R92">
    <cfRule type="expression" priority="1053" dxfId="0">
      <formula>IF(G92="",TRUE,FALSE)</formula>
    </cfRule>
  </conditionalFormatting>
  <conditionalFormatting sqref="G87">
    <cfRule type="expression" priority="1052" dxfId="0" stopIfTrue="1">
      <formula>IF(G87="",TRUE,FALSE)</formula>
    </cfRule>
  </conditionalFormatting>
  <conditionalFormatting sqref="H87">
    <cfRule type="expression" priority="1051" dxfId="0" stopIfTrue="1">
      <formula>IF(H87="",TRUE,FALSE)</formula>
    </cfRule>
  </conditionalFormatting>
  <conditionalFormatting sqref="I87">
    <cfRule type="expression" priority="1050" dxfId="0" stopIfTrue="1">
      <formula>IF(I87="",TRUE,FALSE)</formula>
    </cfRule>
  </conditionalFormatting>
  <conditionalFormatting sqref="J87">
    <cfRule type="expression" priority="1049" dxfId="0" stopIfTrue="1">
      <formula>IF(J87="",TRUE,FALSE)</formula>
    </cfRule>
  </conditionalFormatting>
  <conditionalFormatting sqref="K87">
    <cfRule type="expression" priority="1048" dxfId="0" stopIfTrue="1">
      <formula>IF(K87="",TRUE,FALSE)</formula>
    </cfRule>
  </conditionalFormatting>
  <conditionalFormatting sqref="L87">
    <cfRule type="expression" priority="1047" dxfId="0" stopIfTrue="1">
      <formula>IF(L87="",TRUE,FALSE)</formula>
    </cfRule>
  </conditionalFormatting>
  <conditionalFormatting sqref="M87">
    <cfRule type="expression" priority="1046" dxfId="0" stopIfTrue="1">
      <formula>IF(M87="",TRUE,FALSE)</formula>
    </cfRule>
  </conditionalFormatting>
  <conditionalFormatting sqref="N87">
    <cfRule type="expression" priority="1045" dxfId="0" stopIfTrue="1">
      <formula>IF(N87="",TRUE,FALSE)</formula>
    </cfRule>
  </conditionalFormatting>
  <conditionalFormatting sqref="O87">
    <cfRule type="expression" priority="1044" dxfId="0" stopIfTrue="1">
      <formula>IF(O87="",TRUE,FALSE)</formula>
    </cfRule>
  </conditionalFormatting>
  <conditionalFormatting sqref="P87">
    <cfRule type="expression" priority="1043" dxfId="0" stopIfTrue="1">
      <formula>IF(P87="",TRUE,FALSE)</formula>
    </cfRule>
  </conditionalFormatting>
  <conditionalFormatting sqref="Q87">
    <cfRule type="expression" priority="1042" dxfId="0" stopIfTrue="1">
      <formula>IF(Q87="",TRUE,FALSE)</formula>
    </cfRule>
  </conditionalFormatting>
  <conditionalFormatting sqref="R87">
    <cfRule type="expression" priority="1041" dxfId="0" stopIfTrue="1">
      <formula>IF(R87="",TRUE,FALSE)</formula>
    </cfRule>
  </conditionalFormatting>
  <conditionalFormatting sqref="G89">
    <cfRule type="expression" priority="1039" dxfId="13" stopIfTrue="1">
      <formula>IF(G87&lt;G89,TRUE,FALSE)</formula>
    </cfRule>
    <cfRule type="expression" priority="1040" dxfId="0" stopIfTrue="1">
      <formula>IF(G89="",TRUE,FALSE)</formula>
    </cfRule>
  </conditionalFormatting>
  <conditionalFormatting sqref="H89:R89">
    <cfRule type="expression" priority="1037" dxfId="13" stopIfTrue="1">
      <formula>IF(H87&lt;H89,TRUE,FALSE)</formula>
    </cfRule>
    <cfRule type="expression" priority="1038" dxfId="0" stopIfTrue="1">
      <formula>IF(H89="",TRUE,FALSE)</formula>
    </cfRule>
  </conditionalFormatting>
  <conditionalFormatting sqref="G95:R95">
    <cfRule type="expression" priority="1036" dxfId="0">
      <formula>IF(G95="",TRUE,FALSE)</formula>
    </cfRule>
  </conditionalFormatting>
  <conditionalFormatting sqref="G96:R96">
    <cfRule type="expression" priority="1035" dxfId="0">
      <formula>IF(G96="",TRUE,FALSE)</formula>
    </cfRule>
  </conditionalFormatting>
  <conditionalFormatting sqref="G97:R97">
    <cfRule type="expression" priority="1034" dxfId="0">
      <formula>IF(G97="",TRUE,FALSE)</formula>
    </cfRule>
  </conditionalFormatting>
  <conditionalFormatting sqref="G98:R98">
    <cfRule type="expression" priority="1033" dxfId="717">
      <formula>IF(G98="",TRUE,FALSE)</formula>
    </cfRule>
  </conditionalFormatting>
  <conditionalFormatting sqref="G99">
    <cfRule type="expression" priority="1032" dxfId="0" stopIfTrue="1">
      <formula>IF(G99="",TRUE,FALSE)</formula>
    </cfRule>
  </conditionalFormatting>
  <conditionalFormatting sqref="H99">
    <cfRule type="expression" priority="1031" dxfId="0" stopIfTrue="1">
      <formula>IF(H99="",TRUE,FALSE)</formula>
    </cfRule>
  </conditionalFormatting>
  <conditionalFormatting sqref="I99">
    <cfRule type="expression" priority="1030" dxfId="0" stopIfTrue="1">
      <formula>IF(I99="",TRUE,FALSE)</formula>
    </cfRule>
  </conditionalFormatting>
  <conditionalFormatting sqref="J99">
    <cfRule type="expression" priority="1029" dxfId="0" stopIfTrue="1">
      <formula>IF(J99="",TRUE,FALSE)</formula>
    </cfRule>
  </conditionalFormatting>
  <conditionalFormatting sqref="K99">
    <cfRule type="expression" priority="1028" dxfId="0" stopIfTrue="1">
      <formula>IF(K99="",TRUE,FALSE)</formula>
    </cfRule>
  </conditionalFormatting>
  <conditionalFormatting sqref="L99">
    <cfRule type="expression" priority="1027" dxfId="0" stopIfTrue="1">
      <formula>IF(L99="",TRUE,FALSE)</formula>
    </cfRule>
  </conditionalFormatting>
  <conditionalFormatting sqref="M99">
    <cfRule type="expression" priority="1026" dxfId="0" stopIfTrue="1">
      <formula>IF(M99="",TRUE,FALSE)</formula>
    </cfRule>
  </conditionalFormatting>
  <conditionalFormatting sqref="N99">
    <cfRule type="expression" priority="1025" dxfId="0" stopIfTrue="1">
      <formula>IF(N99="",TRUE,FALSE)</formula>
    </cfRule>
  </conditionalFormatting>
  <conditionalFormatting sqref="O99">
    <cfRule type="expression" priority="1024" dxfId="0" stopIfTrue="1">
      <formula>IF(O99="",TRUE,FALSE)</formula>
    </cfRule>
  </conditionalFormatting>
  <conditionalFormatting sqref="P99">
    <cfRule type="expression" priority="1023" dxfId="0" stopIfTrue="1">
      <formula>IF(P99="",TRUE,FALSE)</formula>
    </cfRule>
  </conditionalFormatting>
  <conditionalFormatting sqref="Q99">
    <cfRule type="expression" priority="1022" dxfId="0" stopIfTrue="1">
      <formula>IF(Q99="",TRUE,FALSE)</formula>
    </cfRule>
  </conditionalFormatting>
  <conditionalFormatting sqref="R99">
    <cfRule type="expression" priority="1021" dxfId="0" stopIfTrue="1">
      <formula>IF(R99="",TRUE,FALSE)</formula>
    </cfRule>
  </conditionalFormatting>
  <conditionalFormatting sqref="G101:R101">
    <cfRule type="expression" priority="1020" dxfId="0">
      <formula>IF(G101="",TRUE,FALSE)</formula>
    </cfRule>
  </conditionalFormatting>
  <conditionalFormatting sqref="G103:R103">
    <cfRule type="expression" priority="1019" dxfId="0">
      <formula>IF(G103="",TRUE,FALSE)</formula>
    </cfRule>
  </conditionalFormatting>
  <conditionalFormatting sqref="G104:R104">
    <cfRule type="expression" priority="1018" dxfId="0">
      <formula>IF(G104="",TRUE,FALSE)</formula>
    </cfRule>
  </conditionalFormatting>
  <conditionalFormatting sqref="G105:R105">
    <cfRule type="expression" priority="1017" dxfId="0">
      <formula>IF(G105="",TRUE,FALSE)</formula>
    </cfRule>
  </conditionalFormatting>
  <conditionalFormatting sqref="G100">
    <cfRule type="expression" priority="1016" dxfId="0" stopIfTrue="1">
      <formula>IF(G100="",TRUE,FALSE)</formula>
    </cfRule>
  </conditionalFormatting>
  <conditionalFormatting sqref="H100">
    <cfRule type="expression" priority="1015" dxfId="0" stopIfTrue="1">
      <formula>IF(H100="",TRUE,FALSE)</formula>
    </cfRule>
  </conditionalFormatting>
  <conditionalFormatting sqref="I100">
    <cfRule type="expression" priority="1014" dxfId="0" stopIfTrue="1">
      <formula>IF(I100="",TRUE,FALSE)</formula>
    </cfRule>
  </conditionalFormatting>
  <conditionalFormatting sqref="J100">
    <cfRule type="expression" priority="1013" dxfId="0" stopIfTrue="1">
      <formula>IF(J100="",TRUE,FALSE)</formula>
    </cfRule>
  </conditionalFormatting>
  <conditionalFormatting sqref="K100">
    <cfRule type="expression" priority="1012" dxfId="0" stopIfTrue="1">
      <formula>IF(K100="",TRUE,FALSE)</formula>
    </cfRule>
  </conditionalFormatting>
  <conditionalFormatting sqref="L100">
    <cfRule type="expression" priority="1011" dxfId="0" stopIfTrue="1">
      <formula>IF(L100="",TRUE,FALSE)</formula>
    </cfRule>
  </conditionalFormatting>
  <conditionalFormatting sqref="M100">
    <cfRule type="expression" priority="1010" dxfId="0" stopIfTrue="1">
      <formula>IF(M100="",TRUE,FALSE)</formula>
    </cfRule>
  </conditionalFormatting>
  <conditionalFormatting sqref="N100">
    <cfRule type="expression" priority="1009" dxfId="0" stopIfTrue="1">
      <formula>IF(N100="",TRUE,FALSE)</formula>
    </cfRule>
  </conditionalFormatting>
  <conditionalFormatting sqref="O100">
    <cfRule type="expression" priority="1008" dxfId="0" stopIfTrue="1">
      <formula>IF(O100="",TRUE,FALSE)</formula>
    </cfRule>
  </conditionalFormatting>
  <conditionalFormatting sqref="P100">
    <cfRule type="expression" priority="1007" dxfId="0" stopIfTrue="1">
      <formula>IF(P100="",TRUE,FALSE)</formula>
    </cfRule>
  </conditionalFormatting>
  <conditionalFormatting sqref="Q100">
    <cfRule type="expression" priority="1006" dxfId="0" stopIfTrue="1">
      <formula>IF(Q100="",TRUE,FALSE)</formula>
    </cfRule>
  </conditionalFormatting>
  <conditionalFormatting sqref="R100">
    <cfRule type="expression" priority="1005" dxfId="0" stopIfTrue="1">
      <formula>IF(R100="",TRUE,FALSE)</formula>
    </cfRule>
  </conditionalFormatting>
  <conditionalFormatting sqref="G102">
    <cfRule type="expression" priority="1003" dxfId="13" stopIfTrue="1">
      <formula>IF(G100&lt;G102,TRUE,FALSE)</formula>
    </cfRule>
    <cfRule type="expression" priority="1004" dxfId="0" stopIfTrue="1">
      <formula>IF(G102="",TRUE,FALSE)</formula>
    </cfRule>
  </conditionalFormatting>
  <conditionalFormatting sqref="H102:R102">
    <cfRule type="expression" priority="1001" dxfId="13" stopIfTrue="1">
      <formula>IF(H100&lt;H102,TRUE,FALSE)</formula>
    </cfRule>
    <cfRule type="expression" priority="1002" dxfId="0" stopIfTrue="1">
      <formula>IF(H102="",TRUE,FALSE)</formula>
    </cfRule>
  </conditionalFormatting>
  <conditionalFormatting sqref="G108:R108">
    <cfRule type="expression" priority="1000" dxfId="0">
      <formula>IF(G108="",TRUE,FALSE)</formula>
    </cfRule>
  </conditionalFormatting>
  <conditionalFormatting sqref="G109:R109">
    <cfRule type="expression" priority="999" dxfId="0">
      <formula>IF(G109="",TRUE,FALSE)</formula>
    </cfRule>
  </conditionalFormatting>
  <conditionalFormatting sqref="G110:R110">
    <cfRule type="expression" priority="998" dxfId="0">
      <formula>IF(G110="",TRUE,FALSE)</formula>
    </cfRule>
  </conditionalFormatting>
  <conditionalFormatting sqref="G111:R111">
    <cfRule type="expression" priority="997" dxfId="717">
      <formula>IF(G111="",TRUE,FALSE)</formula>
    </cfRule>
  </conditionalFormatting>
  <conditionalFormatting sqref="G112">
    <cfRule type="expression" priority="996" dxfId="0" stopIfTrue="1">
      <formula>IF(G112="",TRUE,FALSE)</formula>
    </cfRule>
  </conditionalFormatting>
  <conditionalFormatting sqref="H112">
    <cfRule type="expression" priority="995" dxfId="0" stopIfTrue="1">
      <formula>IF(H112="",TRUE,FALSE)</formula>
    </cfRule>
  </conditionalFormatting>
  <conditionalFormatting sqref="I112">
    <cfRule type="expression" priority="994" dxfId="0" stopIfTrue="1">
      <formula>IF(I112="",TRUE,FALSE)</formula>
    </cfRule>
  </conditionalFormatting>
  <conditionalFormatting sqref="J112">
    <cfRule type="expression" priority="993" dxfId="0" stopIfTrue="1">
      <formula>IF(J112="",TRUE,FALSE)</formula>
    </cfRule>
  </conditionalFormatting>
  <conditionalFormatting sqref="K112">
    <cfRule type="expression" priority="992" dxfId="0" stopIfTrue="1">
      <formula>IF(K112="",TRUE,FALSE)</formula>
    </cfRule>
  </conditionalFormatting>
  <conditionalFormatting sqref="L112">
    <cfRule type="expression" priority="991" dxfId="0" stopIfTrue="1">
      <formula>IF(L112="",TRUE,FALSE)</formula>
    </cfRule>
  </conditionalFormatting>
  <conditionalFormatting sqref="M112">
    <cfRule type="expression" priority="990" dxfId="0" stopIfTrue="1">
      <formula>IF(M112="",TRUE,FALSE)</formula>
    </cfRule>
  </conditionalFormatting>
  <conditionalFormatting sqref="N112">
    <cfRule type="expression" priority="989" dxfId="0" stopIfTrue="1">
      <formula>IF(N112="",TRUE,FALSE)</formula>
    </cfRule>
  </conditionalFormatting>
  <conditionalFormatting sqref="O112">
    <cfRule type="expression" priority="988" dxfId="0" stopIfTrue="1">
      <formula>IF(O112="",TRUE,FALSE)</formula>
    </cfRule>
  </conditionalFormatting>
  <conditionalFormatting sqref="P112">
    <cfRule type="expression" priority="987" dxfId="0" stopIfTrue="1">
      <formula>IF(P112="",TRUE,FALSE)</formula>
    </cfRule>
  </conditionalFormatting>
  <conditionalFormatting sqref="Q112">
    <cfRule type="expression" priority="986" dxfId="0" stopIfTrue="1">
      <formula>IF(Q112="",TRUE,FALSE)</formula>
    </cfRule>
  </conditionalFormatting>
  <conditionalFormatting sqref="R112">
    <cfRule type="expression" priority="985" dxfId="0" stopIfTrue="1">
      <formula>IF(R112="",TRUE,FALSE)</formula>
    </cfRule>
  </conditionalFormatting>
  <conditionalFormatting sqref="G114:R114">
    <cfRule type="expression" priority="984" dxfId="0">
      <formula>IF(G114="",TRUE,FALSE)</formula>
    </cfRule>
  </conditionalFormatting>
  <conditionalFormatting sqref="G116:R116">
    <cfRule type="expression" priority="983" dxfId="0">
      <formula>IF(G116="",TRUE,FALSE)</formula>
    </cfRule>
  </conditionalFormatting>
  <conditionalFormatting sqref="G117:R117">
    <cfRule type="expression" priority="982" dxfId="0">
      <formula>IF(G117="",TRUE,FALSE)</formula>
    </cfRule>
  </conditionalFormatting>
  <conditionalFormatting sqref="G118:R118">
    <cfRule type="expression" priority="981" dxfId="0">
      <formula>IF(G118="",TRUE,FALSE)</formula>
    </cfRule>
  </conditionalFormatting>
  <conditionalFormatting sqref="G113">
    <cfRule type="expression" priority="980" dxfId="0" stopIfTrue="1">
      <formula>IF(G113="",TRUE,FALSE)</formula>
    </cfRule>
  </conditionalFormatting>
  <conditionalFormatting sqref="H113">
    <cfRule type="expression" priority="979" dxfId="0" stopIfTrue="1">
      <formula>IF(H113="",TRUE,FALSE)</formula>
    </cfRule>
  </conditionalFormatting>
  <conditionalFormatting sqref="I113">
    <cfRule type="expression" priority="978" dxfId="0" stopIfTrue="1">
      <formula>IF(I113="",TRUE,FALSE)</formula>
    </cfRule>
  </conditionalFormatting>
  <conditionalFormatting sqref="J113">
    <cfRule type="expression" priority="977" dxfId="0" stopIfTrue="1">
      <formula>IF(J113="",TRUE,FALSE)</formula>
    </cfRule>
  </conditionalFormatting>
  <conditionalFormatting sqref="K113">
    <cfRule type="expression" priority="976" dxfId="0" stopIfTrue="1">
      <formula>IF(K113="",TRUE,FALSE)</formula>
    </cfRule>
  </conditionalFormatting>
  <conditionalFormatting sqref="L113">
    <cfRule type="expression" priority="975" dxfId="0" stopIfTrue="1">
      <formula>IF(L113="",TRUE,FALSE)</formula>
    </cfRule>
  </conditionalFormatting>
  <conditionalFormatting sqref="M113">
    <cfRule type="expression" priority="974" dxfId="0" stopIfTrue="1">
      <formula>IF(M113="",TRUE,FALSE)</formula>
    </cfRule>
  </conditionalFormatting>
  <conditionalFormatting sqref="N113">
    <cfRule type="expression" priority="973" dxfId="0" stopIfTrue="1">
      <formula>IF(N113="",TRUE,FALSE)</formula>
    </cfRule>
  </conditionalFormatting>
  <conditionalFormatting sqref="O113">
    <cfRule type="expression" priority="972" dxfId="0" stopIfTrue="1">
      <formula>IF(O113="",TRUE,FALSE)</formula>
    </cfRule>
  </conditionalFormatting>
  <conditionalFormatting sqref="P113">
    <cfRule type="expression" priority="971" dxfId="0" stopIfTrue="1">
      <formula>IF(P113="",TRUE,FALSE)</formula>
    </cfRule>
  </conditionalFormatting>
  <conditionalFormatting sqref="Q113">
    <cfRule type="expression" priority="970" dxfId="0" stopIfTrue="1">
      <formula>IF(Q113="",TRUE,FALSE)</formula>
    </cfRule>
  </conditionalFormatting>
  <conditionalFormatting sqref="R113">
    <cfRule type="expression" priority="969" dxfId="0" stopIfTrue="1">
      <formula>IF(R113="",TRUE,FALSE)</formula>
    </cfRule>
  </conditionalFormatting>
  <conditionalFormatting sqref="G115">
    <cfRule type="expression" priority="967" dxfId="13" stopIfTrue="1">
      <formula>IF(G113&lt;G115,TRUE,FALSE)</formula>
    </cfRule>
    <cfRule type="expression" priority="968" dxfId="0" stopIfTrue="1">
      <formula>IF(G115="",TRUE,FALSE)</formula>
    </cfRule>
  </conditionalFormatting>
  <conditionalFormatting sqref="H115:R115">
    <cfRule type="expression" priority="965" dxfId="13" stopIfTrue="1">
      <formula>IF(H113&lt;H115,TRUE,FALSE)</formula>
    </cfRule>
    <cfRule type="expression" priority="966" dxfId="0" stopIfTrue="1">
      <formula>IF(H115="",TRUE,FALSE)</formula>
    </cfRule>
  </conditionalFormatting>
  <conditionalFormatting sqref="G121:R121">
    <cfRule type="expression" priority="964" dxfId="0">
      <formula>IF(G121="",TRUE,FALSE)</formula>
    </cfRule>
  </conditionalFormatting>
  <conditionalFormatting sqref="G122:R122">
    <cfRule type="expression" priority="963" dxfId="0">
      <formula>IF(G122="",TRUE,FALSE)</formula>
    </cfRule>
  </conditionalFormatting>
  <conditionalFormatting sqref="G123:R123">
    <cfRule type="expression" priority="962" dxfId="0">
      <formula>IF(G123="",TRUE,FALSE)</formula>
    </cfRule>
  </conditionalFormatting>
  <conditionalFormatting sqref="G124:R124">
    <cfRule type="expression" priority="961" dxfId="717">
      <formula>IF(G124="",TRUE,FALSE)</formula>
    </cfRule>
  </conditionalFormatting>
  <conditionalFormatting sqref="G125">
    <cfRule type="expression" priority="960" dxfId="0" stopIfTrue="1">
      <formula>IF(G125="",TRUE,FALSE)</formula>
    </cfRule>
  </conditionalFormatting>
  <conditionalFormatting sqref="H125">
    <cfRule type="expression" priority="959" dxfId="0" stopIfTrue="1">
      <formula>IF(H125="",TRUE,FALSE)</formula>
    </cfRule>
  </conditionalFormatting>
  <conditionalFormatting sqref="I125">
    <cfRule type="expression" priority="958" dxfId="0" stopIfTrue="1">
      <formula>IF(I125="",TRUE,FALSE)</formula>
    </cfRule>
  </conditionalFormatting>
  <conditionalFormatting sqref="J125">
    <cfRule type="expression" priority="957" dxfId="0" stopIfTrue="1">
      <formula>IF(J125="",TRUE,FALSE)</formula>
    </cfRule>
  </conditionalFormatting>
  <conditionalFormatting sqref="K125">
    <cfRule type="expression" priority="956" dxfId="0" stopIfTrue="1">
      <formula>IF(K125="",TRUE,FALSE)</formula>
    </cfRule>
  </conditionalFormatting>
  <conditionalFormatting sqref="L125">
    <cfRule type="expression" priority="955" dxfId="0" stopIfTrue="1">
      <formula>IF(L125="",TRUE,FALSE)</formula>
    </cfRule>
  </conditionalFormatting>
  <conditionalFormatting sqref="M125">
    <cfRule type="expression" priority="954" dxfId="0" stopIfTrue="1">
      <formula>IF(M125="",TRUE,FALSE)</formula>
    </cfRule>
  </conditionalFormatting>
  <conditionalFormatting sqref="N125">
    <cfRule type="expression" priority="953" dxfId="0" stopIfTrue="1">
      <formula>IF(N125="",TRUE,FALSE)</formula>
    </cfRule>
  </conditionalFormatting>
  <conditionalFormatting sqref="O125">
    <cfRule type="expression" priority="952" dxfId="0" stopIfTrue="1">
      <formula>IF(O125="",TRUE,FALSE)</formula>
    </cfRule>
  </conditionalFormatting>
  <conditionalFormatting sqref="P125">
    <cfRule type="expression" priority="951" dxfId="0" stopIfTrue="1">
      <formula>IF(P125="",TRUE,FALSE)</formula>
    </cfRule>
  </conditionalFormatting>
  <conditionalFormatting sqref="Q125">
    <cfRule type="expression" priority="950" dxfId="0" stopIfTrue="1">
      <formula>IF(Q125="",TRUE,FALSE)</formula>
    </cfRule>
  </conditionalFormatting>
  <conditionalFormatting sqref="R125">
    <cfRule type="expression" priority="949" dxfId="0" stopIfTrue="1">
      <formula>IF(R125="",TRUE,FALSE)</formula>
    </cfRule>
  </conditionalFormatting>
  <conditionalFormatting sqref="G127:R127">
    <cfRule type="expression" priority="948" dxfId="0">
      <formula>IF(G127="",TRUE,FALSE)</formula>
    </cfRule>
  </conditionalFormatting>
  <conditionalFormatting sqref="G129:R129">
    <cfRule type="expression" priority="947" dxfId="0">
      <formula>IF(G129="",TRUE,FALSE)</formula>
    </cfRule>
  </conditionalFormatting>
  <conditionalFormatting sqref="G130:R130">
    <cfRule type="expression" priority="946" dxfId="0">
      <formula>IF(G130="",TRUE,FALSE)</formula>
    </cfRule>
  </conditionalFormatting>
  <conditionalFormatting sqref="G131:R131">
    <cfRule type="expression" priority="945" dxfId="0">
      <formula>IF(G131="",TRUE,FALSE)</formula>
    </cfRule>
  </conditionalFormatting>
  <conditionalFormatting sqref="G126">
    <cfRule type="expression" priority="944" dxfId="0" stopIfTrue="1">
      <formula>IF(G126="",TRUE,FALSE)</formula>
    </cfRule>
  </conditionalFormatting>
  <conditionalFormatting sqref="H126">
    <cfRule type="expression" priority="943" dxfId="0" stopIfTrue="1">
      <formula>IF(H126="",TRUE,FALSE)</formula>
    </cfRule>
  </conditionalFormatting>
  <conditionalFormatting sqref="I126">
    <cfRule type="expression" priority="942" dxfId="0" stopIfTrue="1">
      <formula>IF(I126="",TRUE,FALSE)</formula>
    </cfRule>
  </conditionalFormatting>
  <conditionalFormatting sqref="J126">
    <cfRule type="expression" priority="941" dxfId="0" stopIfTrue="1">
      <formula>IF(J126="",TRUE,FALSE)</formula>
    </cfRule>
  </conditionalFormatting>
  <conditionalFormatting sqref="K126">
    <cfRule type="expression" priority="940" dxfId="0" stopIfTrue="1">
      <formula>IF(K126="",TRUE,FALSE)</formula>
    </cfRule>
  </conditionalFormatting>
  <conditionalFormatting sqref="L126">
    <cfRule type="expression" priority="939" dxfId="0" stopIfTrue="1">
      <formula>IF(L126="",TRUE,FALSE)</formula>
    </cfRule>
  </conditionalFormatting>
  <conditionalFormatting sqref="M126">
    <cfRule type="expression" priority="938" dxfId="0" stopIfTrue="1">
      <formula>IF(M126="",TRUE,FALSE)</formula>
    </cfRule>
  </conditionalFormatting>
  <conditionalFormatting sqref="N126">
    <cfRule type="expression" priority="937" dxfId="0" stopIfTrue="1">
      <formula>IF(N126="",TRUE,FALSE)</formula>
    </cfRule>
  </conditionalFormatting>
  <conditionalFormatting sqref="O126">
    <cfRule type="expression" priority="936" dxfId="0" stopIfTrue="1">
      <formula>IF(O126="",TRUE,FALSE)</formula>
    </cfRule>
  </conditionalFormatting>
  <conditionalFormatting sqref="P126">
    <cfRule type="expression" priority="935" dxfId="0" stopIfTrue="1">
      <formula>IF(P126="",TRUE,FALSE)</formula>
    </cfRule>
  </conditionalFormatting>
  <conditionalFormatting sqref="Q126">
    <cfRule type="expression" priority="934" dxfId="0" stopIfTrue="1">
      <formula>IF(Q126="",TRUE,FALSE)</formula>
    </cfRule>
  </conditionalFormatting>
  <conditionalFormatting sqref="R126">
    <cfRule type="expression" priority="933" dxfId="0" stopIfTrue="1">
      <formula>IF(R126="",TRUE,FALSE)</formula>
    </cfRule>
  </conditionalFormatting>
  <conditionalFormatting sqref="G128">
    <cfRule type="expression" priority="931" dxfId="13" stopIfTrue="1">
      <formula>IF(G126&lt;G128,TRUE,FALSE)</formula>
    </cfRule>
    <cfRule type="expression" priority="932" dxfId="0" stopIfTrue="1">
      <formula>IF(G128="",TRUE,FALSE)</formula>
    </cfRule>
  </conditionalFormatting>
  <conditionalFormatting sqref="H128:R128">
    <cfRule type="expression" priority="929" dxfId="13" stopIfTrue="1">
      <formula>IF(H126&lt;H128,TRUE,FALSE)</formula>
    </cfRule>
    <cfRule type="expression" priority="930" dxfId="0" stopIfTrue="1">
      <formula>IF(H128="",TRUE,FALSE)</formula>
    </cfRule>
  </conditionalFormatting>
  <conditionalFormatting sqref="G134:R134">
    <cfRule type="expression" priority="928" dxfId="0">
      <formula>IF(G134="",TRUE,FALSE)</formula>
    </cfRule>
  </conditionalFormatting>
  <conditionalFormatting sqref="G135:R135">
    <cfRule type="expression" priority="927" dxfId="0">
      <formula>IF(G135="",TRUE,FALSE)</formula>
    </cfRule>
  </conditionalFormatting>
  <conditionalFormatting sqref="G136:R136">
    <cfRule type="expression" priority="926" dxfId="0">
      <formula>IF(G136="",TRUE,FALSE)</formula>
    </cfRule>
  </conditionalFormatting>
  <conditionalFormatting sqref="G137:R137">
    <cfRule type="expression" priority="925" dxfId="717">
      <formula>IF(G137="",TRUE,FALSE)</formula>
    </cfRule>
  </conditionalFormatting>
  <conditionalFormatting sqref="G138">
    <cfRule type="expression" priority="924" dxfId="0" stopIfTrue="1">
      <formula>IF(G138="",TRUE,FALSE)</formula>
    </cfRule>
  </conditionalFormatting>
  <conditionalFormatting sqref="H138">
    <cfRule type="expression" priority="923" dxfId="0" stopIfTrue="1">
      <formula>IF(H138="",TRUE,FALSE)</formula>
    </cfRule>
  </conditionalFormatting>
  <conditionalFormatting sqref="I138">
    <cfRule type="expression" priority="922" dxfId="0" stopIfTrue="1">
      <formula>IF(I138="",TRUE,FALSE)</formula>
    </cfRule>
  </conditionalFormatting>
  <conditionalFormatting sqref="J138">
    <cfRule type="expression" priority="921" dxfId="0" stopIfTrue="1">
      <formula>IF(J138="",TRUE,FALSE)</formula>
    </cfRule>
  </conditionalFormatting>
  <conditionalFormatting sqref="K138">
    <cfRule type="expression" priority="920" dxfId="0" stopIfTrue="1">
      <formula>IF(K138="",TRUE,FALSE)</formula>
    </cfRule>
  </conditionalFormatting>
  <conditionalFormatting sqref="L138">
    <cfRule type="expression" priority="919" dxfId="0" stopIfTrue="1">
      <formula>IF(L138="",TRUE,FALSE)</formula>
    </cfRule>
  </conditionalFormatting>
  <conditionalFormatting sqref="M138">
    <cfRule type="expression" priority="918" dxfId="0" stopIfTrue="1">
      <formula>IF(M138="",TRUE,FALSE)</formula>
    </cfRule>
  </conditionalFormatting>
  <conditionalFormatting sqref="N138">
    <cfRule type="expression" priority="917" dxfId="0" stopIfTrue="1">
      <formula>IF(N138="",TRUE,FALSE)</formula>
    </cfRule>
  </conditionalFormatting>
  <conditionalFormatting sqref="O138">
    <cfRule type="expression" priority="916" dxfId="0" stopIfTrue="1">
      <formula>IF(O138="",TRUE,FALSE)</formula>
    </cfRule>
  </conditionalFormatting>
  <conditionalFormatting sqref="P138">
    <cfRule type="expression" priority="915" dxfId="0" stopIfTrue="1">
      <formula>IF(P138="",TRUE,FALSE)</formula>
    </cfRule>
  </conditionalFormatting>
  <conditionalFormatting sqref="Q138">
    <cfRule type="expression" priority="914" dxfId="0" stopIfTrue="1">
      <formula>IF(Q138="",TRUE,FALSE)</formula>
    </cfRule>
  </conditionalFormatting>
  <conditionalFormatting sqref="R138">
    <cfRule type="expression" priority="913" dxfId="0" stopIfTrue="1">
      <formula>IF(R138="",TRUE,FALSE)</formula>
    </cfRule>
  </conditionalFormatting>
  <conditionalFormatting sqref="G140:R140">
    <cfRule type="expression" priority="912" dxfId="0">
      <formula>IF(G140="",TRUE,FALSE)</formula>
    </cfRule>
  </conditionalFormatting>
  <conditionalFormatting sqref="G142:R142">
    <cfRule type="expression" priority="911" dxfId="0">
      <formula>IF(G142="",TRUE,FALSE)</formula>
    </cfRule>
  </conditionalFormatting>
  <conditionalFormatting sqref="G143:R143">
    <cfRule type="expression" priority="910" dxfId="0">
      <formula>IF(G143="",TRUE,FALSE)</formula>
    </cfRule>
  </conditionalFormatting>
  <conditionalFormatting sqref="G144:R144">
    <cfRule type="expression" priority="909" dxfId="0">
      <formula>IF(G144="",TRUE,FALSE)</formula>
    </cfRule>
  </conditionalFormatting>
  <conditionalFormatting sqref="G139">
    <cfRule type="expression" priority="908" dxfId="0" stopIfTrue="1">
      <formula>IF(G139="",TRUE,FALSE)</formula>
    </cfRule>
  </conditionalFormatting>
  <conditionalFormatting sqref="H139">
    <cfRule type="expression" priority="907" dxfId="0" stopIfTrue="1">
      <formula>IF(H139="",TRUE,FALSE)</formula>
    </cfRule>
  </conditionalFormatting>
  <conditionalFormatting sqref="I139">
    <cfRule type="expression" priority="906" dxfId="0" stopIfTrue="1">
      <formula>IF(I139="",TRUE,FALSE)</formula>
    </cfRule>
  </conditionalFormatting>
  <conditionalFormatting sqref="J139">
    <cfRule type="expression" priority="905" dxfId="0" stopIfTrue="1">
      <formula>IF(J139="",TRUE,FALSE)</formula>
    </cfRule>
  </conditionalFormatting>
  <conditionalFormatting sqref="K139">
    <cfRule type="expression" priority="904" dxfId="0" stopIfTrue="1">
      <formula>IF(K139="",TRUE,FALSE)</formula>
    </cfRule>
  </conditionalFormatting>
  <conditionalFormatting sqref="L139">
    <cfRule type="expression" priority="903" dxfId="0" stopIfTrue="1">
      <formula>IF(L139="",TRUE,FALSE)</formula>
    </cfRule>
  </conditionalFormatting>
  <conditionalFormatting sqref="M139">
    <cfRule type="expression" priority="902" dxfId="0" stopIfTrue="1">
      <formula>IF(M139="",TRUE,FALSE)</formula>
    </cfRule>
  </conditionalFormatting>
  <conditionalFormatting sqref="N139">
    <cfRule type="expression" priority="901" dxfId="0" stopIfTrue="1">
      <formula>IF(N139="",TRUE,FALSE)</formula>
    </cfRule>
  </conditionalFormatting>
  <conditionalFormatting sqref="O139">
    <cfRule type="expression" priority="900" dxfId="0" stopIfTrue="1">
      <formula>IF(O139="",TRUE,FALSE)</formula>
    </cfRule>
  </conditionalFormatting>
  <conditionalFormatting sqref="P139">
    <cfRule type="expression" priority="899" dxfId="0" stopIfTrue="1">
      <formula>IF(P139="",TRUE,FALSE)</formula>
    </cfRule>
  </conditionalFormatting>
  <conditionalFormatting sqref="Q139">
    <cfRule type="expression" priority="898" dxfId="0" stopIfTrue="1">
      <formula>IF(Q139="",TRUE,FALSE)</formula>
    </cfRule>
  </conditionalFormatting>
  <conditionalFormatting sqref="R139">
    <cfRule type="expression" priority="897" dxfId="0" stopIfTrue="1">
      <formula>IF(R139="",TRUE,FALSE)</formula>
    </cfRule>
  </conditionalFormatting>
  <conditionalFormatting sqref="G141">
    <cfRule type="expression" priority="895" dxfId="13" stopIfTrue="1">
      <formula>IF(G139&lt;G141,TRUE,FALSE)</formula>
    </cfRule>
    <cfRule type="expression" priority="896" dxfId="0" stopIfTrue="1">
      <formula>IF(G141="",TRUE,FALSE)</formula>
    </cfRule>
  </conditionalFormatting>
  <conditionalFormatting sqref="H141:R141">
    <cfRule type="expression" priority="893" dxfId="13" stopIfTrue="1">
      <formula>IF(H139&lt;H141,TRUE,FALSE)</formula>
    </cfRule>
    <cfRule type="expression" priority="894" dxfId="0" stopIfTrue="1">
      <formula>IF(H141="",TRUE,FALSE)</formula>
    </cfRule>
  </conditionalFormatting>
  <conditionalFormatting sqref="G147:R147">
    <cfRule type="expression" priority="892" dxfId="0">
      <formula>IF(G147="",TRUE,FALSE)</formula>
    </cfRule>
  </conditionalFormatting>
  <conditionalFormatting sqref="G148:R148">
    <cfRule type="expression" priority="891" dxfId="0">
      <formula>IF(G148="",TRUE,FALSE)</formula>
    </cfRule>
  </conditionalFormatting>
  <conditionalFormatting sqref="G149:R149">
    <cfRule type="expression" priority="890" dxfId="0">
      <formula>IF(G149="",TRUE,FALSE)</formula>
    </cfRule>
  </conditionalFormatting>
  <conditionalFormatting sqref="G150:R150">
    <cfRule type="expression" priority="889" dxfId="717">
      <formula>IF(G150="",TRUE,FALSE)</formula>
    </cfRule>
  </conditionalFormatting>
  <conditionalFormatting sqref="G151">
    <cfRule type="expression" priority="888" dxfId="0" stopIfTrue="1">
      <formula>IF(G151="",TRUE,FALSE)</formula>
    </cfRule>
  </conditionalFormatting>
  <conditionalFormatting sqref="H151">
    <cfRule type="expression" priority="887" dxfId="0" stopIfTrue="1">
      <formula>IF(H151="",TRUE,FALSE)</formula>
    </cfRule>
  </conditionalFormatting>
  <conditionalFormatting sqref="I151">
    <cfRule type="expression" priority="886" dxfId="0" stopIfTrue="1">
      <formula>IF(I151="",TRUE,FALSE)</formula>
    </cfRule>
  </conditionalFormatting>
  <conditionalFormatting sqref="J151">
    <cfRule type="expression" priority="885" dxfId="0" stopIfTrue="1">
      <formula>IF(J151="",TRUE,FALSE)</formula>
    </cfRule>
  </conditionalFormatting>
  <conditionalFormatting sqref="K151">
    <cfRule type="expression" priority="884" dxfId="0" stopIfTrue="1">
      <formula>IF(K151="",TRUE,FALSE)</formula>
    </cfRule>
  </conditionalFormatting>
  <conditionalFormatting sqref="L151">
    <cfRule type="expression" priority="883" dxfId="0" stopIfTrue="1">
      <formula>IF(L151="",TRUE,FALSE)</formula>
    </cfRule>
  </conditionalFormatting>
  <conditionalFormatting sqref="M151">
    <cfRule type="expression" priority="882" dxfId="0" stopIfTrue="1">
      <formula>IF(M151="",TRUE,FALSE)</formula>
    </cfRule>
  </conditionalFormatting>
  <conditionalFormatting sqref="N151">
    <cfRule type="expression" priority="881" dxfId="0" stopIfTrue="1">
      <formula>IF(N151="",TRUE,FALSE)</formula>
    </cfRule>
  </conditionalFormatting>
  <conditionalFormatting sqref="O151">
    <cfRule type="expression" priority="880" dxfId="0" stopIfTrue="1">
      <formula>IF(O151="",TRUE,FALSE)</formula>
    </cfRule>
  </conditionalFormatting>
  <conditionalFormatting sqref="P151">
    <cfRule type="expression" priority="879" dxfId="0" stopIfTrue="1">
      <formula>IF(P151="",TRUE,FALSE)</formula>
    </cfRule>
  </conditionalFormatting>
  <conditionalFormatting sqref="Q151">
    <cfRule type="expression" priority="878" dxfId="0" stopIfTrue="1">
      <formula>IF(Q151="",TRUE,FALSE)</formula>
    </cfRule>
  </conditionalFormatting>
  <conditionalFormatting sqref="R151">
    <cfRule type="expression" priority="877" dxfId="0" stopIfTrue="1">
      <formula>IF(R151="",TRUE,FALSE)</formula>
    </cfRule>
  </conditionalFormatting>
  <conditionalFormatting sqref="G153:R153">
    <cfRule type="expression" priority="876" dxfId="0">
      <formula>IF(G153="",TRUE,FALSE)</formula>
    </cfRule>
  </conditionalFormatting>
  <conditionalFormatting sqref="G155:R155">
    <cfRule type="expression" priority="875" dxfId="0">
      <formula>IF(G155="",TRUE,FALSE)</formula>
    </cfRule>
  </conditionalFormatting>
  <conditionalFormatting sqref="G156:R156">
    <cfRule type="expression" priority="874" dxfId="0">
      <formula>IF(G156="",TRUE,FALSE)</formula>
    </cfRule>
  </conditionalFormatting>
  <conditionalFormatting sqref="G157:R157">
    <cfRule type="expression" priority="873" dxfId="0">
      <formula>IF(G157="",TRUE,FALSE)</formula>
    </cfRule>
  </conditionalFormatting>
  <conditionalFormatting sqref="G152">
    <cfRule type="expression" priority="872" dxfId="0" stopIfTrue="1">
      <formula>IF(G152="",TRUE,FALSE)</formula>
    </cfRule>
  </conditionalFormatting>
  <conditionalFormatting sqref="H152">
    <cfRule type="expression" priority="871" dxfId="0" stopIfTrue="1">
      <formula>IF(H152="",TRUE,FALSE)</formula>
    </cfRule>
  </conditionalFormatting>
  <conditionalFormatting sqref="I152">
    <cfRule type="expression" priority="870" dxfId="0" stopIfTrue="1">
      <formula>IF(I152="",TRUE,FALSE)</formula>
    </cfRule>
  </conditionalFormatting>
  <conditionalFormatting sqref="J152">
    <cfRule type="expression" priority="869" dxfId="0" stopIfTrue="1">
      <formula>IF(J152="",TRUE,FALSE)</formula>
    </cfRule>
  </conditionalFormatting>
  <conditionalFormatting sqref="K152">
    <cfRule type="expression" priority="868" dxfId="0" stopIfTrue="1">
      <formula>IF(K152="",TRUE,FALSE)</formula>
    </cfRule>
  </conditionalFormatting>
  <conditionalFormatting sqref="L152">
    <cfRule type="expression" priority="867" dxfId="0" stopIfTrue="1">
      <formula>IF(L152="",TRUE,FALSE)</formula>
    </cfRule>
  </conditionalFormatting>
  <conditionalFormatting sqref="M152">
    <cfRule type="expression" priority="866" dxfId="0" stopIfTrue="1">
      <formula>IF(M152="",TRUE,FALSE)</formula>
    </cfRule>
  </conditionalFormatting>
  <conditionalFormatting sqref="N152">
    <cfRule type="expression" priority="865" dxfId="0" stopIfTrue="1">
      <formula>IF(N152="",TRUE,FALSE)</formula>
    </cfRule>
  </conditionalFormatting>
  <conditionalFormatting sqref="O152">
    <cfRule type="expression" priority="864" dxfId="0" stopIfTrue="1">
      <formula>IF(O152="",TRUE,FALSE)</formula>
    </cfRule>
  </conditionalFormatting>
  <conditionalFormatting sqref="P152">
    <cfRule type="expression" priority="863" dxfId="0" stopIfTrue="1">
      <formula>IF(P152="",TRUE,FALSE)</formula>
    </cfRule>
  </conditionalFormatting>
  <conditionalFormatting sqref="Q152">
    <cfRule type="expression" priority="862" dxfId="0" stopIfTrue="1">
      <formula>IF(Q152="",TRUE,FALSE)</formula>
    </cfRule>
  </conditionalFormatting>
  <conditionalFormatting sqref="R152">
    <cfRule type="expression" priority="861" dxfId="0" stopIfTrue="1">
      <formula>IF(R152="",TRUE,FALSE)</formula>
    </cfRule>
  </conditionalFormatting>
  <conditionalFormatting sqref="G154">
    <cfRule type="expression" priority="859" dxfId="13" stopIfTrue="1">
      <formula>IF(G152&lt;G154,TRUE,FALSE)</formula>
    </cfRule>
    <cfRule type="expression" priority="860" dxfId="0" stopIfTrue="1">
      <formula>IF(G154="",TRUE,FALSE)</formula>
    </cfRule>
  </conditionalFormatting>
  <conditionalFormatting sqref="H154:R154">
    <cfRule type="expression" priority="857" dxfId="13" stopIfTrue="1">
      <formula>IF(H152&lt;H154,TRUE,FALSE)</formula>
    </cfRule>
    <cfRule type="expression" priority="858" dxfId="0" stopIfTrue="1">
      <formula>IF(H154="",TRUE,FALSE)</formula>
    </cfRule>
  </conditionalFormatting>
  <conditionalFormatting sqref="G37">
    <cfRule type="expression" priority="856" dxfId="0" stopIfTrue="1">
      <formula>IF(G37="",TRUE,FALSE)</formula>
    </cfRule>
  </conditionalFormatting>
  <conditionalFormatting sqref="H37">
    <cfRule type="expression" priority="855" dxfId="0" stopIfTrue="1">
      <formula>IF(H37="",TRUE,FALSE)</formula>
    </cfRule>
  </conditionalFormatting>
  <conditionalFormatting sqref="I37">
    <cfRule type="expression" priority="854" dxfId="0" stopIfTrue="1">
      <formula>IF(I37="",TRUE,FALSE)</formula>
    </cfRule>
  </conditionalFormatting>
  <conditionalFormatting sqref="J37">
    <cfRule type="expression" priority="853" dxfId="0" stopIfTrue="1">
      <formula>IF(J37="",TRUE,FALSE)</formula>
    </cfRule>
  </conditionalFormatting>
  <conditionalFormatting sqref="K37">
    <cfRule type="expression" priority="852" dxfId="0" stopIfTrue="1">
      <formula>IF(K37="",TRUE,FALSE)</formula>
    </cfRule>
  </conditionalFormatting>
  <conditionalFormatting sqref="L37">
    <cfRule type="expression" priority="851" dxfId="0" stopIfTrue="1">
      <formula>IF(L37="",TRUE,FALSE)</formula>
    </cfRule>
  </conditionalFormatting>
  <conditionalFormatting sqref="M37">
    <cfRule type="expression" priority="850" dxfId="0" stopIfTrue="1">
      <formula>IF(M37="",TRUE,FALSE)</formula>
    </cfRule>
  </conditionalFormatting>
  <conditionalFormatting sqref="N37">
    <cfRule type="expression" priority="849" dxfId="0" stopIfTrue="1">
      <formula>IF(N37="",TRUE,FALSE)</formula>
    </cfRule>
  </conditionalFormatting>
  <conditionalFormatting sqref="O37">
    <cfRule type="expression" priority="848" dxfId="0" stopIfTrue="1">
      <formula>IF(O37="",TRUE,FALSE)</formula>
    </cfRule>
  </conditionalFormatting>
  <conditionalFormatting sqref="P37">
    <cfRule type="expression" priority="847" dxfId="0" stopIfTrue="1">
      <formula>IF(P37="",TRUE,FALSE)</formula>
    </cfRule>
  </conditionalFormatting>
  <conditionalFormatting sqref="Q37">
    <cfRule type="expression" priority="846" dxfId="0" stopIfTrue="1">
      <formula>IF(Q37="",TRUE,FALSE)</formula>
    </cfRule>
  </conditionalFormatting>
  <conditionalFormatting sqref="R37">
    <cfRule type="expression" priority="845" dxfId="0" stopIfTrue="1">
      <formula>IF(R37="",TRUE,FALSE)</formula>
    </cfRule>
  </conditionalFormatting>
  <conditionalFormatting sqref="G47">
    <cfRule type="expression" priority="844" dxfId="0" stopIfTrue="1">
      <formula>IF(G47="",TRUE,FALSE)</formula>
    </cfRule>
  </conditionalFormatting>
  <conditionalFormatting sqref="H47">
    <cfRule type="expression" priority="843" dxfId="0" stopIfTrue="1">
      <formula>IF(H47="",TRUE,FALSE)</formula>
    </cfRule>
  </conditionalFormatting>
  <conditionalFormatting sqref="I47">
    <cfRule type="expression" priority="842" dxfId="0" stopIfTrue="1">
      <formula>IF(I47="",TRUE,FALSE)</formula>
    </cfRule>
  </conditionalFormatting>
  <conditionalFormatting sqref="J47">
    <cfRule type="expression" priority="841" dxfId="0" stopIfTrue="1">
      <formula>IF(J47="",TRUE,FALSE)</formula>
    </cfRule>
  </conditionalFormatting>
  <conditionalFormatting sqref="K47">
    <cfRule type="expression" priority="840" dxfId="0" stopIfTrue="1">
      <formula>IF(K47="",TRUE,FALSE)</formula>
    </cfRule>
  </conditionalFormatting>
  <conditionalFormatting sqref="L47">
    <cfRule type="expression" priority="839" dxfId="0" stopIfTrue="1">
      <formula>IF(L47="",TRUE,FALSE)</formula>
    </cfRule>
  </conditionalFormatting>
  <conditionalFormatting sqref="M47">
    <cfRule type="expression" priority="838" dxfId="0" stopIfTrue="1">
      <formula>IF(M47="",TRUE,FALSE)</formula>
    </cfRule>
  </conditionalFormatting>
  <conditionalFormatting sqref="N47">
    <cfRule type="expression" priority="837" dxfId="0" stopIfTrue="1">
      <formula>IF(N47="",TRUE,FALSE)</formula>
    </cfRule>
  </conditionalFormatting>
  <conditionalFormatting sqref="O47">
    <cfRule type="expression" priority="836" dxfId="0" stopIfTrue="1">
      <formula>IF(O47="",TRUE,FALSE)</formula>
    </cfRule>
  </conditionalFormatting>
  <conditionalFormatting sqref="P47">
    <cfRule type="expression" priority="835" dxfId="0" stopIfTrue="1">
      <formula>IF(P47="",TRUE,FALSE)</formula>
    </cfRule>
  </conditionalFormatting>
  <conditionalFormatting sqref="Q47">
    <cfRule type="expression" priority="834" dxfId="0" stopIfTrue="1">
      <formula>IF(Q47="",TRUE,FALSE)</formula>
    </cfRule>
  </conditionalFormatting>
  <conditionalFormatting sqref="R47">
    <cfRule type="expression" priority="833" dxfId="0" stopIfTrue="1">
      <formula>IF(R47="",TRUE,FALSE)</formula>
    </cfRule>
  </conditionalFormatting>
  <conditionalFormatting sqref="G48">
    <cfRule type="expression" priority="832" dxfId="0" stopIfTrue="1">
      <formula>IF(G48="",TRUE,FALSE)</formula>
    </cfRule>
  </conditionalFormatting>
  <conditionalFormatting sqref="H48">
    <cfRule type="expression" priority="831" dxfId="0" stopIfTrue="1">
      <formula>IF(H48="",TRUE,FALSE)</formula>
    </cfRule>
  </conditionalFormatting>
  <conditionalFormatting sqref="I48">
    <cfRule type="expression" priority="830" dxfId="0" stopIfTrue="1">
      <formula>IF(I48="",TRUE,FALSE)</formula>
    </cfRule>
  </conditionalFormatting>
  <conditionalFormatting sqref="J48">
    <cfRule type="expression" priority="829" dxfId="0" stopIfTrue="1">
      <formula>IF(J48="",TRUE,FALSE)</formula>
    </cfRule>
  </conditionalFormatting>
  <conditionalFormatting sqref="K48">
    <cfRule type="expression" priority="828" dxfId="0" stopIfTrue="1">
      <formula>IF(K48="",TRUE,FALSE)</formula>
    </cfRule>
  </conditionalFormatting>
  <conditionalFormatting sqref="L48">
    <cfRule type="expression" priority="827" dxfId="0" stopIfTrue="1">
      <formula>IF(L48="",TRUE,FALSE)</formula>
    </cfRule>
  </conditionalFormatting>
  <conditionalFormatting sqref="M48">
    <cfRule type="expression" priority="826" dxfId="0" stopIfTrue="1">
      <formula>IF(M48="",TRUE,FALSE)</formula>
    </cfRule>
  </conditionalFormatting>
  <conditionalFormatting sqref="N48">
    <cfRule type="expression" priority="825" dxfId="0" stopIfTrue="1">
      <formula>IF(N48="",TRUE,FALSE)</formula>
    </cfRule>
  </conditionalFormatting>
  <conditionalFormatting sqref="O48">
    <cfRule type="expression" priority="824" dxfId="0" stopIfTrue="1">
      <formula>IF(O48="",TRUE,FALSE)</formula>
    </cfRule>
  </conditionalFormatting>
  <conditionalFormatting sqref="P48">
    <cfRule type="expression" priority="823" dxfId="0" stopIfTrue="1">
      <formula>IF(P48="",TRUE,FALSE)</formula>
    </cfRule>
  </conditionalFormatting>
  <conditionalFormatting sqref="Q48">
    <cfRule type="expression" priority="822" dxfId="0" stopIfTrue="1">
      <formula>IF(Q48="",TRUE,FALSE)</formula>
    </cfRule>
  </conditionalFormatting>
  <conditionalFormatting sqref="R48">
    <cfRule type="expression" priority="821" dxfId="0" stopIfTrue="1">
      <formula>IF(R48="",TRUE,FALSE)</formula>
    </cfRule>
  </conditionalFormatting>
  <conditionalFormatting sqref="G51:R51">
    <cfRule type="expression" priority="820" dxfId="0">
      <formula>IF(G51="",TRUE,FALSE)</formula>
    </cfRule>
  </conditionalFormatting>
  <conditionalFormatting sqref="G52:R52">
    <cfRule type="expression" priority="819" dxfId="0">
      <formula>IF(G52="",TRUE,FALSE)</formula>
    </cfRule>
  </conditionalFormatting>
  <conditionalFormatting sqref="G53:R53">
    <cfRule type="expression" priority="818" dxfId="0">
      <formula>IF(G53="",TRUE,FALSE)</formula>
    </cfRule>
  </conditionalFormatting>
  <conditionalFormatting sqref="G50">
    <cfRule type="expression" priority="816" dxfId="13" stopIfTrue="1">
      <formula>IF(G48&lt;G50,TRUE,FALSE)</formula>
    </cfRule>
    <cfRule type="expression" priority="817" dxfId="0" stopIfTrue="1">
      <formula>IF(G50="",TRUE,FALSE)</formula>
    </cfRule>
  </conditionalFormatting>
  <conditionalFormatting sqref="H50:R50">
    <cfRule type="expression" priority="814" dxfId="13" stopIfTrue="1">
      <formula>IF(H48&lt;H50,TRUE,FALSE)</formula>
    </cfRule>
    <cfRule type="expression" priority="815" dxfId="0" stopIfTrue="1">
      <formula>IF(H50="",TRUE,FALSE)</formula>
    </cfRule>
  </conditionalFormatting>
  <conditionalFormatting sqref="G50">
    <cfRule type="expression" priority="813" dxfId="0" stopIfTrue="1">
      <formula>IF(G50="",TRUE,FALSE)</formula>
    </cfRule>
  </conditionalFormatting>
  <conditionalFormatting sqref="H50">
    <cfRule type="expression" priority="812" dxfId="0" stopIfTrue="1">
      <formula>IF(H50="",TRUE,FALSE)</formula>
    </cfRule>
  </conditionalFormatting>
  <conditionalFormatting sqref="I50">
    <cfRule type="expression" priority="811" dxfId="0" stopIfTrue="1">
      <formula>IF(I50="",TRUE,FALSE)</formula>
    </cfRule>
  </conditionalFormatting>
  <conditionalFormatting sqref="J50">
    <cfRule type="expression" priority="810" dxfId="0" stopIfTrue="1">
      <formula>IF(J50="",TRUE,FALSE)</formula>
    </cfRule>
  </conditionalFormatting>
  <conditionalFormatting sqref="K50">
    <cfRule type="expression" priority="809" dxfId="0" stopIfTrue="1">
      <formula>IF(K50="",TRUE,FALSE)</formula>
    </cfRule>
  </conditionalFormatting>
  <conditionalFormatting sqref="L50">
    <cfRule type="expression" priority="808" dxfId="0" stopIfTrue="1">
      <formula>IF(L50="",TRUE,FALSE)</formula>
    </cfRule>
  </conditionalFormatting>
  <conditionalFormatting sqref="M50">
    <cfRule type="expression" priority="807" dxfId="0" stopIfTrue="1">
      <formula>IF(M50="",TRUE,FALSE)</formula>
    </cfRule>
  </conditionalFormatting>
  <conditionalFormatting sqref="N50">
    <cfRule type="expression" priority="806" dxfId="0" stopIfTrue="1">
      <formula>IF(N50="",TRUE,FALSE)</formula>
    </cfRule>
  </conditionalFormatting>
  <conditionalFormatting sqref="O50">
    <cfRule type="expression" priority="805" dxfId="0" stopIfTrue="1">
      <formula>IF(O50="",TRUE,FALSE)</formula>
    </cfRule>
  </conditionalFormatting>
  <conditionalFormatting sqref="P50">
    <cfRule type="expression" priority="804" dxfId="0" stopIfTrue="1">
      <formula>IF(P50="",TRUE,FALSE)</formula>
    </cfRule>
  </conditionalFormatting>
  <conditionalFormatting sqref="Q50">
    <cfRule type="expression" priority="803" dxfId="0" stopIfTrue="1">
      <formula>IF(Q50="",TRUE,FALSE)</formula>
    </cfRule>
  </conditionalFormatting>
  <conditionalFormatting sqref="R50">
    <cfRule type="expression" priority="802" dxfId="0" stopIfTrue="1">
      <formula>IF(R50="",TRUE,FALSE)</formula>
    </cfRule>
  </conditionalFormatting>
  <conditionalFormatting sqref="G60">
    <cfRule type="expression" priority="801" dxfId="0" stopIfTrue="1">
      <formula>IF(G60="",TRUE,FALSE)</formula>
    </cfRule>
  </conditionalFormatting>
  <conditionalFormatting sqref="H60">
    <cfRule type="expression" priority="800" dxfId="0" stopIfTrue="1">
      <formula>IF(H60="",TRUE,FALSE)</formula>
    </cfRule>
  </conditionalFormatting>
  <conditionalFormatting sqref="I60">
    <cfRule type="expression" priority="799" dxfId="0" stopIfTrue="1">
      <formula>IF(I60="",TRUE,FALSE)</formula>
    </cfRule>
  </conditionalFormatting>
  <conditionalFormatting sqref="J60">
    <cfRule type="expression" priority="798" dxfId="0" stopIfTrue="1">
      <formula>IF(J60="",TRUE,FALSE)</formula>
    </cfRule>
  </conditionalFormatting>
  <conditionalFormatting sqref="K60">
    <cfRule type="expression" priority="797" dxfId="0" stopIfTrue="1">
      <formula>IF(K60="",TRUE,FALSE)</formula>
    </cfRule>
  </conditionalFormatting>
  <conditionalFormatting sqref="L60">
    <cfRule type="expression" priority="796" dxfId="0" stopIfTrue="1">
      <formula>IF(L60="",TRUE,FALSE)</formula>
    </cfRule>
  </conditionalFormatting>
  <conditionalFormatting sqref="M60">
    <cfRule type="expression" priority="795" dxfId="0" stopIfTrue="1">
      <formula>IF(M60="",TRUE,FALSE)</formula>
    </cfRule>
  </conditionalFormatting>
  <conditionalFormatting sqref="N60">
    <cfRule type="expression" priority="794" dxfId="0" stopIfTrue="1">
      <formula>IF(N60="",TRUE,FALSE)</formula>
    </cfRule>
  </conditionalFormatting>
  <conditionalFormatting sqref="O60">
    <cfRule type="expression" priority="793" dxfId="0" stopIfTrue="1">
      <formula>IF(O60="",TRUE,FALSE)</formula>
    </cfRule>
  </conditionalFormatting>
  <conditionalFormatting sqref="P60">
    <cfRule type="expression" priority="792" dxfId="0" stopIfTrue="1">
      <formula>IF(P60="",TRUE,FALSE)</formula>
    </cfRule>
  </conditionalFormatting>
  <conditionalFormatting sqref="Q60">
    <cfRule type="expression" priority="791" dxfId="0" stopIfTrue="1">
      <formula>IF(Q60="",TRUE,FALSE)</formula>
    </cfRule>
  </conditionalFormatting>
  <conditionalFormatting sqref="R60">
    <cfRule type="expression" priority="790" dxfId="0" stopIfTrue="1">
      <formula>IF(R60="",TRUE,FALSE)</formula>
    </cfRule>
  </conditionalFormatting>
  <conditionalFormatting sqref="G62:R62">
    <cfRule type="expression" priority="789" dxfId="0">
      <formula>IF(G62="",TRUE,FALSE)</formula>
    </cfRule>
  </conditionalFormatting>
  <conditionalFormatting sqref="G64:R64">
    <cfRule type="expression" priority="788" dxfId="0">
      <formula>IF(G64="",TRUE,FALSE)</formula>
    </cfRule>
  </conditionalFormatting>
  <conditionalFormatting sqref="G65:R65">
    <cfRule type="expression" priority="787" dxfId="0">
      <formula>IF(G65="",TRUE,FALSE)</formula>
    </cfRule>
  </conditionalFormatting>
  <conditionalFormatting sqref="G66:R66">
    <cfRule type="expression" priority="786" dxfId="0">
      <formula>IF(G66="",TRUE,FALSE)</formula>
    </cfRule>
  </conditionalFormatting>
  <conditionalFormatting sqref="G61">
    <cfRule type="expression" priority="785" dxfId="0" stopIfTrue="1">
      <formula>IF(G61="",TRUE,FALSE)</formula>
    </cfRule>
  </conditionalFormatting>
  <conditionalFormatting sqref="H61">
    <cfRule type="expression" priority="784" dxfId="0" stopIfTrue="1">
      <formula>IF(H61="",TRUE,FALSE)</formula>
    </cfRule>
  </conditionalFormatting>
  <conditionalFormatting sqref="I61">
    <cfRule type="expression" priority="783" dxfId="0" stopIfTrue="1">
      <formula>IF(I61="",TRUE,FALSE)</formula>
    </cfRule>
  </conditionalFormatting>
  <conditionalFormatting sqref="J61">
    <cfRule type="expression" priority="782" dxfId="0" stopIfTrue="1">
      <formula>IF(J61="",TRUE,FALSE)</formula>
    </cfRule>
  </conditionalFormatting>
  <conditionalFormatting sqref="K61">
    <cfRule type="expression" priority="781" dxfId="0" stopIfTrue="1">
      <formula>IF(K61="",TRUE,FALSE)</formula>
    </cfRule>
  </conditionalFormatting>
  <conditionalFormatting sqref="L61">
    <cfRule type="expression" priority="780" dxfId="0" stopIfTrue="1">
      <formula>IF(L61="",TRUE,FALSE)</formula>
    </cfRule>
  </conditionalFormatting>
  <conditionalFormatting sqref="M61">
    <cfRule type="expression" priority="779" dxfId="0" stopIfTrue="1">
      <formula>IF(M61="",TRUE,FALSE)</formula>
    </cfRule>
  </conditionalFormatting>
  <conditionalFormatting sqref="N61">
    <cfRule type="expression" priority="778" dxfId="0" stopIfTrue="1">
      <formula>IF(N61="",TRUE,FALSE)</formula>
    </cfRule>
  </conditionalFormatting>
  <conditionalFormatting sqref="O61">
    <cfRule type="expression" priority="777" dxfId="0" stopIfTrue="1">
      <formula>IF(O61="",TRUE,FALSE)</formula>
    </cfRule>
  </conditionalFormatting>
  <conditionalFormatting sqref="P61">
    <cfRule type="expression" priority="776" dxfId="0" stopIfTrue="1">
      <formula>IF(P61="",TRUE,FALSE)</formula>
    </cfRule>
  </conditionalFormatting>
  <conditionalFormatting sqref="Q61">
    <cfRule type="expression" priority="775" dxfId="0" stopIfTrue="1">
      <formula>IF(Q61="",TRUE,FALSE)</formula>
    </cfRule>
  </conditionalFormatting>
  <conditionalFormatting sqref="R61">
    <cfRule type="expression" priority="774" dxfId="0" stopIfTrue="1">
      <formula>IF(R61="",TRUE,FALSE)</formula>
    </cfRule>
  </conditionalFormatting>
  <conditionalFormatting sqref="G63">
    <cfRule type="expression" priority="772" dxfId="13" stopIfTrue="1">
      <formula>IF(G61&lt;G63,TRUE,FALSE)</formula>
    </cfRule>
    <cfRule type="expression" priority="773" dxfId="0" stopIfTrue="1">
      <formula>IF(G63="",TRUE,FALSE)</formula>
    </cfRule>
  </conditionalFormatting>
  <conditionalFormatting sqref="H63:R63">
    <cfRule type="expression" priority="770" dxfId="13" stopIfTrue="1">
      <formula>IF(H61&lt;H63,TRUE,FALSE)</formula>
    </cfRule>
    <cfRule type="expression" priority="771" dxfId="0" stopIfTrue="1">
      <formula>IF(H63="",TRUE,FALSE)</formula>
    </cfRule>
  </conditionalFormatting>
  <conditionalFormatting sqref="G60">
    <cfRule type="expression" priority="769" dxfId="0" stopIfTrue="1">
      <formula>IF(G60="",TRUE,FALSE)</formula>
    </cfRule>
  </conditionalFormatting>
  <conditionalFormatting sqref="H60">
    <cfRule type="expression" priority="768" dxfId="0" stopIfTrue="1">
      <formula>IF(H60="",TRUE,FALSE)</formula>
    </cfRule>
  </conditionalFormatting>
  <conditionalFormatting sqref="I60">
    <cfRule type="expression" priority="767" dxfId="0" stopIfTrue="1">
      <formula>IF(I60="",TRUE,FALSE)</formula>
    </cfRule>
  </conditionalFormatting>
  <conditionalFormatting sqref="J60">
    <cfRule type="expression" priority="766" dxfId="0" stopIfTrue="1">
      <formula>IF(J60="",TRUE,FALSE)</formula>
    </cfRule>
  </conditionalFormatting>
  <conditionalFormatting sqref="K60">
    <cfRule type="expression" priority="765" dxfId="0" stopIfTrue="1">
      <formula>IF(K60="",TRUE,FALSE)</formula>
    </cfRule>
  </conditionalFormatting>
  <conditionalFormatting sqref="L60">
    <cfRule type="expression" priority="764" dxfId="0" stopIfTrue="1">
      <formula>IF(L60="",TRUE,FALSE)</formula>
    </cfRule>
  </conditionalFormatting>
  <conditionalFormatting sqref="M60">
    <cfRule type="expression" priority="763" dxfId="0" stopIfTrue="1">
      <formula>IF(M60="",TRUE,FALSE)</formula>
    </cfRule>
  </conditionalFormatting>
  <conditionalFormatting sqref="N60">
    <cfRule type="expression" priority="762" dxfId="0" stopIfTrue="1">
      <formula>IF(N60="",TRUE,FALSE)</formula>
    </cfRule>
  </conditionalFormatting>
  <conditionalFormatting sqref="O60">
    <cfRule type="expression" priority="761" dxfId="0" stopIfTrue="1">
      <formula>IF(O60="",TRUE,FALSE)</formula>
    </cfRule>
  </conditionalFormatting>
  <conditionalFormatting sqref="P60">
    <cfRule type="expression" priority="760" dxfId="0" stopIfTrue="1">
      <formula>IF(P60="",TRUE,FALSE)</formula>
    </cfRule>
  </conditionalFormatting>
  <conditionalFormatting sqref="Q60">
    <cfRule type="expression" priority="759" dxfId="0" stopIfTrue="1">
      <formula>IF(Q60="",TRUE,FALSE)</formula>
    </cfRule>
  </conditionalFormatting>
  <conditionalFormatting sqref="R60">
    <cfRule type="expression" priority="758" dxfId="0" stopIfTrue="1">
      <formula>IF(R60="",TRUE,FALSE)</formula>
    </cfRule>
  </conditionalFormatting>
  <conditionalFormatting sqref="G61">
    <cfRule type="expression" priority="757" dxfId="0" stopIfTrue="1">
      <formula>IF(G61="",TRUE,FALSE)</formula>
    </cfRule>
  </conditionalFormatting>
  <conditionalFormatting sqref="H61">
    <cfRule type="expression" priority="756" dxfId="0" stopIfTrue="1">
      <formula>IF(H61="",TRUE,FALSE)</formula>
    </cfRule>
  </conditionalFormatting>
  <conditionalFormatting sqref="I61">
    <cfRule type="expression" priority="755" dxfId="0" stopIfTrue="1">
      <formula>IF(I61="",TRUE,FALSE)</formula>
    </cfRule>
  </conditionalFormatting>
  <conditionalFormatting sqref="J61">
    <cfRule type="expression" priority="754" dxfId="0" stopIfTrue="1">
      <formula>IF(J61="",TRUE,FALSE)</formula>
    </cfRule>
  </conditionalFormatting>
  <conditionalFormatting sqref="K61">
    <cfRule type="expression" priority="753" dxfId="0" stopIfTrue="1">
      <formula>IF(K61="",TRUE,FALSE)</formula>
    </cfRule>
  </conditionalFormatting>
  <conditionalFormatting sqref="L61">
    <cfRule type="expression" priority="752" dxfId="0" stopIfTrue="1">
      <formula>IF(L61="",TRUE,FALSE)</formula>
    </cfRule>
  </conditionalFormatting>
  <conditionalFormatting sqref="M61">
    <cfRule type="expression" priority="751" dxfId="0" stopIfTrue="1">
      <formula>IF(M61="",TRUE,FALSE)</formula>
    </cfRule>
  </conditionalFormatting>
  <conditionalFormatting sqref="N61">
    <cfRule type="expression" priority="750" dxfId="0" stopIfTrue="1">
      <formula>IF(N61="",TRUE,FALSE)</formula>
    </cfRule>
  </conditionalFormatting>
  <conditionalFormatting sqref="O61">
    <cfRule type="expression" priority="749" dxfId="0" stopIfTrue="1">
      <formula>IF(O61="",TRUE,FALSE)</formula>
    </cfRule>
  </conditionalFormatting>
  <conditionalFormatting sqref="P61">
    <cfRule type="expression" priority="748" dxfId="0" stopIfTrue="1">
      <formula>IF(P61="",TRUE,FALSE)</formula>
    </cfRule>
  </conditionalFormatting>
  <conditionalFormatting sqref="Q61">
    <cfRule type="expression" priority="747" dxfId="0" stopIfTrue="1">
      <formula>IF(Q61="",TRUE,FALSE)</formula>
    </cfRule>
  </conditionalFormatting>
  <conditionalFormatting sqref="R61">
    <cfRule type="expression" priority="746" dxfId="0" stopIfTrue="1">
      <formula>IF(R61="",TRUE,FALSE)</formula>
    </cfRule>
  </conditionalFormatting>
  <conditionalFormatting sqref="G64:R64">
    <cfRule type="expression" priority="745" dxfId="0">
      <formula>IF(G64="",TRUE,FALSE)</formula>
    </cfRule>
  </conditionalFormatting>
  <conditionalFormatting sqref="G65:R65">
    <cfRule type="expression" priority="744" dxfId="0">
      <formula>IF(G65="",TRUE,FALSE)</formula>
    </cfRule>
  </conditionalFormatting>
  <conditionalFormatting sqref="G66:R66">
    <cfRule type="expression" priority="743" dxfId="0">
      <formula>IF(G66="",TRUE,FALSE)</formula>
    </cfRule>
  </conditionalFormatting>
  <conditionalFormatting sqref="G63">
    <cfRule type="expression" priority="741" dxfId="13" stopIfTrue="1">
      <formula>IF(G61&lt;G63,TRUE,FALSE)</formula>
    </cfRule>
    <cfRule type="expression" priority="742" dxfId="0" stopIfTrue="1">
      <formula>IF(G63="",TRUE,FALSE)</formula>
    </cfRule>
  </conditionalFormatting>
  <conditionalFormatting sqref="H63:R63">
    <cfRule type="expression" priority="739" dxfId="13" stopIfTrue="1">
      <formula>IF(H61&lt;H63,TRUE,FALSE)</formula>
    </cfRule>
    <cfRule type="expression" priority="740" dxfId="0" stopIfTrue="1">
      <formula>IF(H63="",TRUE,FALSE)</formula>
    </cfRule>
  </conditionalFormatting>
  <conditionalFormatting sqref="G63">
    <cfRule type="expression" priority="738" dxfId="0" stopIfTrue="1">
      <formula>IF(G63="",TRUE,FALSE)</formula>
    </cfRule>
  </conditionalFormatting>
  <conditionalFormatting sqref="H63">
    <cfRule type="expression" priority="737" dxfId="0" stopIfTrue="1">
      <formula>IF(H63="",TRUE,FALSE)</formula>
    </cfRule>
  </conditionalFormatting>
  <conditionalFormatting sqref="I63">
    <cfRule type="expression" priority="736" dxfId="0" stopIfTrue="1">
      <formula>IF(I63="",TRUE,FALSE)</formula>
    </cfRule>
  </conditionalFormatting>
  <conditionalFormatting sqref="J63">
    <cfRule type="expression" priority="735" dxfId="0" stopIfTrue="1">
      <formula>IF(J63="",TRUE,FALSE)</formula>
    </cfRule>
  </conditionalFormatting>
  <conditionalFormatting sqref="K63">
    <cfRule type="expression" priority="734" dxfId="0" stopIfTrue="1">
      <formula>IF(K63="",TRUE,FALSE)</formula>
    </cfRule>
  </conditionalFormatting>
  <conditionalFormatting sqref="L63">
    <cfRule type="expression" priority="733" dxfId="0" stopIfTrue="1">
      <formula>IF(L63="",TRUE,FALSE)</formula>
    </cfRule>
  </conditionalFormatting>
  <conditionalFormatting sqref="M63">
    <cfRule type="expression" priority="732" dxfId="0" stopIfTrue="1">
      <formula>IF(M63="",TRUE,FALSE)</formula>
    </cfRule>
  </conditionalFormatting>
  <conditionalFormatting sqref="N63">
    <cfRule type="expression" priority="731" dxfId="0" stopIfTrue="1">
      <formula>IF(N63="",TRUE,FALSE)</formula>
    </cfRule>
  </conditionalFormatting>
  <conditionalFormatting sqref="O63">
    <cfRule type="expression" priority="730" dxfId="0" stopIfTrue="1">
      <formula>IF(O63="",TRUE,FALSE)</formula>
    </cfRule>
  </conditionalFormatting>
  <conditionalFormatting sqref="P63">
    <cfRule type="expression" priority="729" dxfId="0" stopIfTrue="1">
      <formula>IF(P63="",TRUE,FALSE)</formula>
    </cfRule>
  </conditionalFormatting>
  <conditionalFormatting sqref="Q63">
    <cfRule type="expression" priority="728" dxfId="0" stopIfTrue="1">
      <formula>IF(Q63="",TRUE,FALSE)</formula>
    </cfRule>
  </conditionalFormatting>
  <conditionalFormatting sqref="R63">
    <cfRule type="expression" priority="727" dxfId="0" stopIfTrue="1">
      <formula>IF(R63="",TRUE,FALSE)</formula>
    </cfRule>
  </conditionalFormatting>
  <conditionalFormatting sqref="G72:R72">
    <cfRule type="expression" priority="726" dxfId="717">
      <formula>IF(G72="",TRUE,FALSE)</formula>
    </cfRule>
  </conditionalFormatting>
  <conditionalFormatting sqref="G73">
    <cfRule type="expression" priority="725" dxfId="0" stopIfTrue="1">
      <formula>IF(G73="",TRUE,FALSE)</formula>
    </cfRule>
  </conditionalFormatting>
  <conditionalFormatting sqref="H73">
    <cfRule type="expression" priority="724" dxfId="0" stopIfTrue="1">
      <formula>IF(H73="",TRUE,FALSE)</formula>
    </cfRule>
  </conditionalFormatting>
  <conditionalFormatting sqref="I73">
    <cfRule type="expression" priority="723" dxfId="0" stopIfTrue="1">
      <formula>IF(I73="",TRUE,FALSE)</formula>
    </cfRule>
  </conditionalFormatting>
  <conditionalFormatting sqref="J73">
    <cfRule type="expression" priority="722" dxfId="0" stopIfTrue="1">
      <formula>IF(J73="",TRUE,FALSE)</formula>
    </cfRule>
  </conditionalFormatting>
  <conditionalFormatting sqref="K73">
    <cfRule type="expression" priority="721" dxfId="0" stopIfTrue="1">
      <formula>IF(K73="",TRUE,FALSE)</formula>
    </cfRule>
  </conditionalFormatting>
  <conditionalFormatting sqref="L73">
    <cfRule type="expression" priority="720" dxfId="0" stopIfTrue="1">
      <formula>IF(L73="",TRUE,FALSE)</formula>
    </cfRule>
  </conditionalFormatting>
  <conditionalFormatting sqref="M73">
    <cfRule type="expression" priority="719" dxfId="0" stopIfTrue="1">
      <formula>IF(M73="",TRUE,FALSE)</formula>
    </cfRule>
  </conditionalFormatting>
  <conditionalFormatting sqref="N73">
    <cfRule type="expression" priority="718" dxfId="0" stopIfTrue="1">
      <formula>IF(N73="",TRUE,FALSE)</formula>
    </cfRule>
  </conditionalFormatting>
  <conditionalFormatting sqref="O73">
    <cfRule type="expression" priority="717" dxfId="0" stopIfTrue="1">
      <formula>IF(O73="",TRUE,FALSE)</formula>
    </cfRule>
  </conditionalFormatting>
  <conditionalFormatting sqref="P73">
    <cfRule type="expression" priority="716" dxfId="0" stopIfTrue="1">
      <formula>IF(P73="",TRUE,FALSE)</formula>
    </cfRule>
  </conditionalFormatting>
  <conditionalFormatting sqref="Q73">
    <cfRule type="expression" priority="715" dxfId="0" stopIfTrue="1">
      <formula>IF(Q73="",TRUE,FALSE)</formula>
    </cfRule>
  </conditionalFormatting>
  <conditionalFormatting sqref="R73">
    <cfRule type="expression" priority="714" dxfId="0" stopIfTrue="1">
      <formula>IF(R73="",TRUE,FALSE)</formula>
    </cfRule>
  </conditionalFormatting>
  <conditionalFormatting sqref="G75:R75">
    <cfRule type="expression" priority="713" dxfId="0">
      <formula>IF(G75="",TRUE,FALSE)</formula>
    </cfRule>
  </conditionalFormatting>
  <conditionalFormatting sqref="G77:R77">
    <cfRule type="expression" priority="712" dxfId="0">
      <formula>IF(G77="",TRUE,FALSE)</formula>
    </cfRule>
  </conditionalFormatting>
  <conditionalFormatting sqref="G78:R78">
    <cfRule type="expression" priority="711" dxfId="0">
      <formula>IF(G78="",TRUE,FALSE)</formula>
    </cfRule>
  </conditionalFormatting>
  <conditionalFormatting sqref="G79:R79">
    <cfRule type="expression" priority="710" dxfId="0">
      <formula>IF(G79="",TRUE,FALSE)</formula>
    </cfRule>
  </conditionalFormatting>
  <conditionalFormatting sqref="G74">
    <cfRule type="expression" priority="709" dxfId="0" stopIfTrue="1">
      <formula>IF(G74="",TRUE,FALSE)</formula>
    </cfRule>
  </conditionalFormatting>
  <conditionalFormatting sqref="H74">
    <cfRule type="expression" priority="708" dxfId="0" stopIfTrue="1">
      <formula>IF(H74="",TRUE,FALSE)</formula>
    </cfRule>
  </conditionalFormatting>
  <conditionalFormatting sqref="I74">
    <cfRule type="expression" priority="707" dxfId="0" stopIfTrue="1">
      <formula>IF(I74="",TRUE,FALSE)</formula>
    </cfRule>
  </conditionalFormatting>
  <conditionalFormatting sqref="J74">
    <cfRule type="expression" priority="706" dxfId="0" stopIfTrue="1">
      <formula>IF(J74="",TRUE,FALSE)</formula>
    </cfRule>
  </conditionalFormatting>
  <conditionalFormatting sqref="K74">
    <cfRule type="expression" priority="705" dxfId="0" stopIfTrue="1">
      <formula>IF(K74="",TRUE,FALSE)</formula>
    </cfRule>
  </conditionalFormatting>
  <conditionalFormatting sqref="L74">
    <cfRule type="expression" priority="704" dxfId="0" stopIfTrue="1">
      <formula>IF(L74="",TRUE,FALSE)</formula>
    </cfRule>
  </conditionalFormatting>
  <conditionalFormatting sqref="M74">
    <cfRule type="expression" priority="703" dxfId="0" stopIfTrue="1">
      <formula>IF(M74="",TRUE,FALSE)</formula>
    </cfRule>
  </conditionalFormatting>
  <conditionalFormatting sqref="N74">
    <cfRule type="expression" priority="702" dxfId="0" stopIfTrue="1">
      <formula>IF(N74="",TRUE,FALSE)</formula>
    </cfRule>
  </conditionalFormatting>
  <conditionalFormatting sqref="O74">
    <cfRule type="expression" priority="701" dxfId="0" stopIfTrue="1">
      <formula>IF(O74="",TRUE,FALSE)</formula>
    </cfRule>
  </conditionalFormatting>
  <conditionalFormatting sqref="P74">
    <cfRule type="expression" priority="700" dxfId="0" stopIfTrue="1">
      <formula>IF(P74="",TRUE,FALSE)</formula>
    </cfRule>
  </conditionalFormatting>
  <conditionalFormatting sqref="Q74">
    <cfRule type="expression" priority="699" dxfId="0" stopIfTrue="1">
      <formula>IF(Q74="",TRUE,FALSE)</formula>
    </cfRule>
  </conditionalFormatting>
  <conditionalFormatting sqref="R74">
    <cfRule type="expression" priority="698" dxfId="0" stopIfTrue="1">
      <formula>IF(R74="",TRUE,FALSE)</formula>
    </cfRule>
  </conditionalFormatting>
  <conditionalFormatting sqref="G76">
    <cfRule type="expression" priority="696" dxfId="13" stopIfTrue="1">
      <formula>IF(G74&lt;G76,TRUE,FALSE)</formula>
    </cfRule>
    <cfRule type="expression" priority="697" dxfId="0" stopIfTrue="1">
      <formula>IF(G76="",TRUE,FALSE)</formula>
    </cfRule>
  </conditionalFormatting>
  <conditionalFormatting sqref="H76:R76">
    <cfRule type="expression" priority="694" dxfId="13" stopIfTrue="1">
      <formula>IF(H74&lt;H76,TRUE,FALSE)</formula>
    </cfRule>
    <cfRule type="expression" priority="695" dxfId="0" stopIfTrue="1">
      <formula>IF(H76="",TRUE,FALSE)</formula>
    </cfRule>
  </conditionalFormatting>
  <conditionalFormatting sqref="G73">
    <cfRule type="expression" priority="693" dxfId="0" stopIfTrue="1">
      <formula>IF(G73="",TRUE,FALSE)</formula>
    </cfRule>
  </conditionalFormatting>
  <conditionalFormatting sqref="H73">
    <cfRule type="expression" priority="692" dxfId="0" stopIfTrue="1">
      <formula>IF(H73="",TRUE,FALSE)</formula>
    </cfRule>
  </conditionalFormatting>
  <conditionalFormatting sqref="I73">
    <cfRule type="expression" priority="691" dxfId="0" stopIfTrue="1">
      <formula>IF(I73="",TRUE,FALSE)</formula>
    </cfRule>
  </conditionalFormatting>
  <conditionalFormatting sqref="J73">
    <cfRule type="expression" priority="690" dxfId="0" stopIfTrue="1">
      <formula>IF(J73="",TRUE,FALSE)</formula>
    </cfRule>
  </conditionalFormatting>
  <conditionalFormatting sqref="K73">
    <cfRule type="expression" priority="689" dxfId="0" stopIfTrue="1">
      <formula>IF(K73="",TRUE,FALSE)</formula>
    </cfRule>
  </conditionalFormatting>
  <conditionalFormatting sqref="L73">
    <cfRule type="expression" priority="688" dxfId="0" stopIfTrue="1">
      <formula>IF(L73="",TRUE,FALSE)</formula>
    </cfRule>
  </conditionalFormatting>
  <conditionalFormatting sqref="M73">
    <cfRule type="expression" priority="687" dxfId="0" stopIfTrue="1">
      <formula>IF(M73="",TRUE,FALSE)</formula>
    </cfRule>
  </conditionalFormatting>
  <conditionalFormatting sqref="N73">
    <cfRule type="expression" priority="686" dxfId="0" stopIfTrue="1">
      <formula>IF(N73="",TRUE,FALSE)</formula>
    </cfRule>
  </conditionalFormatting>
  <conditionalFormatting sqref="O73">
    <cfRule type="expression" priority="685" dxfId="0" stopIfTrue="1">
      <formula>IF(O73="",TRUE,FALSE)</formula>
    </cfRule>
  </conditionalFormatting>
  <conditionalFormatting sqref="P73">
    <cfRule type="expression" priority="684" dxfId="0" stopIfTrue="1">
      <formula>IF(P73="",TRUE,FALSE)</formula>
    </cfRule>
  </conditionalFormatting>
  <conditionalFormatting sqref="Q73">
    <cfRule type="expression" priority="683" dxfId="0" stopIfTrue="1">
      <formula>IF(Q73="",TRUE,FALSE)</formula>
    </cfRule>
  </conditionalFormatting>
  <conditionalFormatting sqref="R73">
    <cfRule type="expression" priority="682" dxfId="0" stopIfTrue="1">
      <formula>IF(R73="",TRUE,FALSE)</formula>
    </cfRule>
  </conditionalFormatting>
  <conditionalFormatting sqref="G75:R75">
    <cfRule type="expression" priority="681" dxfId="0">
      <formula>IF(G75="",TRUE,FALSE)</formula>
    </cfRule>
  </conditionalFormatting>
  <conditionalFormatting sqref="G77:R77">
    <cfRule type="expression" priority="680" dxfId="0">
      <formula>IF(G77="",TRUE,FALSE)</formula>
    </cfRule>
  </conditionalFormatting>
  <conditionalFormatting sqref="G78:R78">
    <cfRule type="expression" priority="679" dxfId="0">
      <formula>IF(G78="",TRUE,FALSE)</formula>
    </cfRule>
  </conditionalFormatting>
  <conditionalFormatting sqref="G79:R79">
    <cfRule type="expression" priority="678" dxfId="0">
      <formula>IF(G79="",TRUE,FALSE)</formula>
    </cfRule>
  </conditionalFormatting>
  <conditionalFormatting sqref="G74">
    <cfRule type="expression" priority="677" dxfId="0" stopIfTrue="1">
      <formula>IF(G74="",TRUE,FALSE)</formula>
    </cfRule>
  </conditionalFormatting>
  <conditionalFormatting sqref="H74">
    <cfRule type="expression" priority="676" dxfId="0" stopIfTrue="1">
      <formula>IF(H74="",TRUE,FALSE)</formula>
    </cfRule>
  </conditionalFormatting>
  <conditionalFormatting sqref="I74">
    <cfRule type="expression" priority="675" dxfId="0" stopIfTrue="1">
      <formula>IF(I74="",TRUE,FALSE)</formula>
    </cfRule>
  </conditionalFormatting>
  <conditionalFormatting sqref="J74">
    <cfRule type="expression" priority="674" dxfId="0" stopIfTrue="1">
      <formula>IF(J74="",TRUE,FALSE)</formula>
    </cfRule>
  </conditionalFormatting>
  <conditionalFormatting sqref="K74">
    <cfRule type="expression" priority="673" dxfId="0" stopIfTrue="1">
      <formula>IF(K74="",TRUE,FALSE)</formula>
    </cfRule>
  </conditionalFormatting>
  <conditionalFormatting sqref="L74">
    <cfRule type="expression" priority="672" dxfId="0" stopIfTrue="1">
      <formula>IF(L74="",TRUE,FALSE)</formula>
    </cfRule>
  </conditionalFormatting>
  <conditionalFormatting sqref="M74">
    <cfRule type="expression" priority="671" dxfId="0" stopIfTrue="1">
      <formula>IF(M74="",TRUE,FALSE)</formula>
    </cfRule>
  </conditionalFormatting>
  <conditionalFormatting sqref="N74">
    <cfRule type="expression" priority="670" dxfId="0" stopIfTrue="1">
      <formula>IF(N74="",TRUE,FALSE)</formula>
    </cfRule>
  </conditionalFormatting>
  <conditionalFormatting sqref="O74">
    <cfRule type="expression" priority="669" dxfId="0" stopIfTrue="1">
      <formula>IF(O74="",TRUE,FALSE)</formula>
    </cfRule>
  </conditionalFormatting>
  <conditionalFormatting sqref="P74">
    <cfRule type="expression" priority="668" dxfId="0" stopIfTrue="1">
      <formula>IF(P74="",TRUE,FALSE)</formula>
    </cfRule>
  </conditionalFormatting>
  <conditionalFormatting sqref="Q74">
    <cfRule type="expression" priority="667" dxfId="0" stopIfTrue="1">
      <formula>IF(Q74="",TRUE,FALSE)</formula>
    </cfRule>
  </conditionalFormatting>
  <conditionalFormatting sqref="R74">
    <cfRule type="expression" priority="666" dxfId="0" stopIfTrue="1">
      <formula>IF(R74="",TRUE,FALSE)</formula>
    </cfRule>
  </conditionalFormatting>
  <conditionalFormatting sqref="G76">
    <cfRule type="expression" priority="664" dxfId="13" stopIfTrue="1">
      <formula>IF(G74&lt;G76,TRUE,FALSE)</formula>
    </cfRule>
    <cfRule type="expression" priority="665" dxfId="0" stopIfTrue="1">
      <formula>IF(G76="",TRUE,FALSE)</formula>
    </cfRule>
  </conditionalFormatting>
  <conditionalFormatting sqref="H76:R76">
    <cfRule type="expression" priority="662" dxfId="13" stopIfTrue="1">
      <formula>IF(H74&lt;H76,TRUE,FALSE)</formula>
    </cfRule>
    <cfRule type="expression" priority="663" dxfId="0" stopIfTrue="1">
      <formula>IF(H76="",TRUE,FALSE)</formula>
    </cfRule>
  </conditionalFormatting>
  <conditionalFormatting sqref="G73">
    <cfRule type="expression" priority="661" dxfId="0" stopIfTrue="1">
      <formula>IF(G73="",TRUE,FALSE)</formula>
    </cfRule>
  </conditionalFormatting>
  <conditionalFormatting sqref="H73">
    <cfRule type="expression" priority="660" dxfId="0" stopIfTrue="1">
      <formula>IF(H73="",TRUE,FALSE)</formula>
    </cfRule>
  </conditionalFormatting>
  <conditionalFormatting sqref="I73">
    <cfRule type="expression" priority="659" dxfId="0" stopIfTrue="1">
      <formula>IF(I73="",TRUE,FALSE)</formula>
    </cfRule>
  </conditionalFormatting>
  <conditionalFormatting sqref="J73">
    <cfRule type="expression" priority="658" dxfId="0" stopIfTrue="1">
      <formula>IF(J73="",TRUE,FALSE)</formula>
    </cfRule>
  </conditionalFormatting>
  <conditionalFormatting sqref="K73">
    <cfRule type="expression" priority="657" dxfId="0" stopIfTrue="1">
      <formula>IF(K73="",TRUE,FALSE)</formula>
    </cfRule>
  </conditionalFormatting>
  <conditionalFormatting sqref="L73">
    <cfRule type="expression" priority="656" dxfId="0" stopIfTrue="1">
      <formula>IF(L73="",TRUE,FALSE)</formula>
    </cfRule>
  </conditionalFormatting>
  <conditionalFormatting sqref="M73">
    <cfRule type="expression" priority="655" dxfId="0" stopIfTrue="1">
      <formula>IF(M73="",TRUE,FALSE)</formula>
    </cfRule>
  </conditionalFormatting>
  <conditionalFormatting sqref="N73">
    <cfRule type="expression" priority="654" dxfId="0" stopIfTrue="1">
      <formula>IF(N73="",TRUE,FALSE)</formula>
    </cfRule>
  </conditionalFormatting>
  <conditionalFormatting sqref="O73">
    <cfRule type="expression" priority="653" dxfId="0" stopIfTrue="1">
      <formula>IF(O73="",TRUE,FALSE)</formula>
    </cfRule>
  </conditionalFormatting>
  <conditionalFormatting sqref="P73">
    <cfRule type="expression" priority="652" dxfId="0" stopIfTrue="1">
      <formula>IF(P73="",TRUE,FALSE)</formula>
    </cfRule>
  </conditionalFormatting>
  <conditionalFormatting sqref="Q73">
    <cfRule type="expression" priority="651" dxfId="0" stopIfTrue="1">
      <formula>IF(Q73="",TRUE,FALSE)</formula>
    </cfRule>
  </conditionalFormatting>
  <conditionalFormatting sqref="R73">
    <cfRule type="expression" priority="650" dxfId="0" stopIfTrue="1">
      <formula>IF(R73="",TRUE,FALSE)</formula>
    </cfRule>
  </conditionalFormatting>
  <conditionalFormatting sqref="G74">
    <cfRule type="expression" priority="649" dxfId="0" stopIfTrue="1">
      <formula>IF(G74="",TRUE,FALSE)</formula>
    </cfRule>
  </conditionalFormatting>
  <conditionalFormatting sqref="H74">
    <cfRule type="expression" priority="648" dxfId="0" stopIfTrue="1">
      <formula>IF(H74="",TRUE,FALSE)</formula>
    </cfRule>
  </conditionalFormatting>
  <conditionalFormatting sqref="I74">
    <cfRule type="expression" priority="647" dxfId="0" stopIfTrue="1">
      <formula>IF(I74="",TRUE,FALSE)</formula>
    </cfRule>
  </conditionalFormatting>
  <conditionalFormatting sqref="J74">
    <cfRule type="expression" priority="646" dxfId="0" stopIfTrue="1">
      <formula>IF(J74="",TRUE,FALSE)</formula>
    </cfRule>
  </conditionalFormatting>
  <conditionalFormatting sqref="K74">
    <cfRule type="expression" priority="645" dxfId="0" stopIfTrue="1">
      <formula>IF(K74="",TRUE,FALSE)</formula>
    </cfRule>
  </conditionalFormatting>
  <conditionalFormatting sqref="L74">
    <cfRule type="expression" priority="644" dxfId="0" stopIfTrue="1">
      <formula>IF(L74="",TRUE,FALSE)</formula>
    </cfRule>
  </conditionalFormatting>
  <conditionalFormatting sqref="M74">
    <cfRule type="expression" priority="643" dxfId="0" stopIfTrue="1">
      <formula>IF(M74="",TRUE,FALSE)</formula>
    </cfRule>
  </conditionalFormatting>
  <conditionalFormatting sqref="N74">
    <cfRule type="expression" priority="642" dxfId="0" stopIfTrue="1">
      <formula>IF(N74="",TRUE,FALSE)</formula>
    </cfRule>
  </conditionalFormatting>
  <conditionalFormatting sqref="O74">
    <cfRule type="expression" priority="641" dxfId="0" stopIfTrue="1">
      <formula>IF(O74="",TRUE,FALSE)</formula>
    </cfRule>
  </conditionalFormatting>
  <conditionalFormatting sqref="P74">
    <cfRule type="expression" priority="640" dxfId="0" stopIfTrue="1">
      <formula>IF(P74="",TRUE,FALSE)</formula>
    </cfRule>
  </conditionalFormatting>
  <conditionalFormatting sqref="Q74">
    <cfRule type="expression" priority="639" dxfId="0" stopIfTrue="1">
      <formula>IF(Q74="",TRUE,FALSE)</formula>
    </cfRule>
  </conditionalFormatting>
  <conditionalFormatting sqref="R74">
    <cfRule type="expression" priority="638" dxfId="0" stopIfTrue="1">
      <formula>IF(R74="",TRUE,FALSE)</formula>
    </cfRule>
  </conditionalFormatting>
  <conditionalFormatting sqref="G77:R77">
    <cfRule type="expression" priority="637" dxfId="0">
      <formula>IF(G77="",TRUE,FALSE)</formula>
    </cfRule>
  </conditionalFormatting>
  <conditionalFormatting sqref="G78:R78">
    <cfRule type="expression" priority="636" dxfId="0">
      <formula>IF(G78="",TRUE,FALSE)</formula>
    </cfRule>
  </conditionalFormatting>
  <conditionalFormatting sqref="G79:R79">
    <cfRule type="expression" priority="635" dxfId="0">
      <formula>IF(G79="",TRUE,FALSE)</formula>
    </cfRule>
  </conditionalFormatting>
  <conditionalFormatting sqref="G76">
    <cfRule type="expression" priority="633" dxfId="13" stopIfTrue="1">
      <formula>IF(G74&lt;G76,TRUE,FALSE)</formula>
    </cfRule>
    <cfRule type="expression" priority="634" dxfId="0" stopIfTrue="1">
      <formula>IF(G76="",TRUE,FALSE)</formula>
    </cfRule>
  </conditionalFormatting>
  <conditionalFormatting sqref="H76:R76">
    <cfRule type="expression" priority="631" dxfId="13" stopIfTrue="1">
      <formula>IF(H74&lt;H76,TRUE,FALSE)</formula>
    </cfRule>
    <cfRule type="expression" priority="632" dxfId="0" stopIfTrue="1">
      <formula>IF(H76="",TRUE,FALSE)</formula>
    </cfRule>
  </conditionalFormatting>
  <conditionalFormatting sqref="G76">
    <cfRule type="expression" priority="630" dxfId="0" stopIfTrue="1">
      <formula>IF(G76="",TRUE,FALSE)</formula>
    </cfRule>
  </conditionalFormatting>
  <conditionalFormatting sqref="H76">
    <cfRule type="expression" priority="629" dxfId="0" stopIfTrue="1">
      <formula>IF(H76="",TRUE,FALSE)</formula>
    </cfRule>
  </conditionalFormatting>
  <conditionalFormatting sqref="I76">
    <cfRule type="expression" priority="628" dxfId="0" stopIfTrue="1">
      <formula>IF(I76="",TRUE,FALSE)</formula>
    </cfRule>
  </conditionalFormatting>
  <conditionalFormatting sqref="J76">
    <cfRule type="expression" priority="627" dxfId="0" stopIfTrue="1">
      <formula>IF(J76="",TRUE,FALSE)</formula>
    </cfRule>
  </conditionalFormatting>
  <conditionalFormatting sqref="K76">
    <cfRule type="expression" priority="626" dxfId="0" stopIfTrue="1">
      <formula>IF(K76="",TRUE,FALSE)</formula>
    </cfRule>
  </conditionalFormatting>
  <conditionalFormatting sqref="L76">
    <cfRule type="expression" priority="625" dxfId="0" stopIfTrue="1">
      <formula>IF(L76="",TRUE,FALSE)</formula>
    </cfRule>
  </conditionalFormatting>
  <conditionalFormatting sqref="M76">
    <cfRule type="expression" priority="624" dxfId="0" stopIfTrue="1">
      <formula>IF(M76="",TRUE,FALSE)</formula>
    </cfRule>
  </conditionalFormatting>
  <conditionalFormatting sqref="N76">
    <cfRule type="expression" priority="623" dxfId="0" stopIfTrue="1">
      <formula>IF(N76="",TRUE,FALSE)</formula>
    </cfRule>
  </conditionalFormatting>
  <conditionalFormatting sqref="O76">
    <cfRule type="expression" priority="622" dxfId="0" stopIfTrue="1">
      <formula>IF(O76="",TRUE,FALSE)</formula>
    </cfRule>
  </conditionalFormatting>
  <conditionalFormatting sqref="P76">
    <cfRule type="expression" priority="621" dxfId="0" stopIfTrue="1">
      <formula>IF(P76="",TRUE,FALSE)</formula>
    </cfRule>
  </conditionalFormatting>
  <conditionalFormatting sqref="Q76">
    <cfRule type="expression" priority="620" dxfId="0" stopIfTrue="1">
      <formula>IF(Q76="",TRUE,FALSE)</formula>
    </cfRule>
  </conditionalFormatting>
  <conditionalFormatting sqref="R76">
    <cfRule type="expression" priority="619" dxfId="0" stopIfTrue="1">
      <formula>IF(R76="",TRUE,FALSE)</formula>
    </cfRule>
  </conditionalFormatting>
  <conditionalFormatting sqref="G76">
    <cfRule type="expression" priority="617" dxfId="13" stopIfTrue="1">
      <formula>IF(G74&lt;G76,TRUE,FALSE)</formula>
    </cfRule>
    <cfRule type="expression" priority="618" dxfId="0" stopIfTrue="1">
      <formula>IF(G76="",TRUE,FALSE)</formula>
    </cfRule>
  </conditionalFormatting>
  <conditionalFormatting sqref="H76:R76">
    <cfRule type="expression" priority="615" dxfId="13" stopIfTrue="1">
      <formula>IF(H74&lt;H76,TRUE,FALSE)</formula>
    </cfRule>
    <cfRule type="expression" priority="616" dxfId="0" stopIfTrue="1">
      <formula>IF(H76="",TRUE,FALSE)</formula>
    </cfRule>
  </conditionalFormatting>
  <conditionalFormatting sqref="G76">
    <cfRule type="expression" priority="613" dxfId="13" stopIfTrue="1">
      <formula>IF(G74&lt;G76,TRUE,FALSE)</formula>
    </cfRule>
    <cfRule type="expression" priority="614" dxfId="0" stopIfTrue="1">
      <formula>IF(G76="",TRUE,FALSE)</formula>
    </cfRule>
  </conditionalFormatting>
  <conditionalFormatting sqref="H76:R76">
    <cfRule type="expression" priority="611" dxfId="13" stopIfTrue="1">
      <formula>IF(H74&lt;H76,TRUE,FALSE)</formula>
    </cfRule>
    <cfRule type="expression" priority="612" dxfId="0" stopIfTrue="1">
      <formula>IF(H76="",TRUE,FALSE)</formula>
    </cfRule>
  </conditionalFormatting>
  <conditionalFormatting sqref="G76">
    <cfRule type="expression" priority="609" dxfId="13" stopIfTrue="1">
      <formula>IF(G74&lt;G76,TRUE,FALSE)</formula>
    </cfRule>
    <cfRule type="expression" priority="610" dxfId="0" stopIfTrue="1">
      <formula>IF(G76="",TRUE,FALSE)</formula>
    </cfRule>
  </conditionalFormatting>
  <conditionalFormatting sqref="H76:R76">
    <cfRule type="expression" priority="607" dxfId="13" stopIfTrue="1">
      <formula>IF(H74&lt;H76,TRUE,FALSE)</formula>
    </cfRule>
    <cfRule type="expression" priority="608" dxfId="0" stopIfTrue="1">
      <formula>IF(H76="",TRUE,FALSE)</formula>
    </cfRule>
  </conditionalFormatting>
  <conditionalFormatting sqref="G76">
    <cfRule type="expression" priority="606" dxfId="0" stopIfTrue="1">
      <formula>IF(G76="",TRUE,FALSE)</formula>
    </cfRule>
  </conditionalFormatting>
  <conditionalFormatting sqref="H76">
    <cfRule type="expression" priority="605" dxfId="0" stopIfTrue="1">
      <formula>IF(H76="",TRUE,FALSE)</formula>
    </cfRule>
  </conditionalFormatting>
  <conditionalFormatting sqref="I76">
    <cfRule type="expression" priority="604" dxfId="0" stopIfTrue="1">
      <formula>IF(I76="",TRUE,FALSE)</formula>
    </cfRule>
  </conditionalFormatting>
  <conditionalFormatting sqref="J76">
    <cfRule type="expression" priority="603" dxfId="0" stopIfTrue="1">
      <formula>IF(J76="",TRUE,FALSE)</formula>
    </cfRule>
  </conditionalFormatting>
  <conditionalFormatting sqref="K76">
    <cfRule type="expression" priority="602" dxfId="0" stopIfTrue="1">
      <formula>IF(K76="",TRUE,FALSE)</formula>
    </cfRule>
  </conditionalFormatting>
  <conditionalFormatting sqref="L76">
    <cfRule type="expression" priority="601" dxfId="0" stopIfTrue="1">
      <formula>IF(L76="",TRUE,FALSE)</formula>
    </cfRule>
  </conditionalFormatting>
  <conditionalFormatting sqref="M76">
    <cfRule type="expression" priority="600" dxfId="0" stopIfTrue="1">
      <formula>IF(M76="",TRUE,FALSE)</formula>
    </cfRule>
  </conditionalFormatting>
  <conditionalFormatting sqref="N76">
    <cfRule type="expression" priority="599" dxfId="0" stopIfTrue="1">
      <formula>IF(N76="",TRUE,FALSE)</formula>
    </cfRule>
  </conditionalFormatting>
  <conditionalFormatting sqref="O76">
    <cfRule type="expression" priority="598" dxfId="0" stopIfTrue="1">
      <formula>IF(O76="",TRUE,FALSE)</formula>
    </cfRule>
  </conditionalFormatting>
  <conditionalFormatting sqref="P76">
    <cfRule type="expression" priority="597" dxfId="0" stopIfTrue="1">
      <formula>IF(P76="",TRUE,FALSE)</formula>
    </cfRule>
  </conditionalFormatting>
  <conditionalFormatting sqref="Q76">
    <cfRule type="expression" priority="596" dxfId="0" stopIfTrue="1">
      <formula>IF(Q76="",TRUE,FALSE)</formula>
    </cfRule>
  </conditionalFormatting>
  <conditionalFormatting sqref="R76">
    <cfRule type="expression" priority="595" dxfId="0" stopIfTrue="1">
      <formula>IF(R76="",TRUE,FALSE)</formula>
    </cfRule>
  </conditionalFormatting>
  <conditionalFormatting sqref="G86">
    <cfRule type="expression" priority="594" dxfId="0" stopIfTrue="1">
      <formula>IF(G86="",TRUE,FALSE)</formula>
    </cfRule>
  </conditionalFormatting>
  <conditionalFormatting sqref="H86">
    <cfRule type="expression" priority="593" dxfId="0" stopIfTrue="1">
      <formula>IF(H86="",TRUE,FALSE)</formula>
    </cfRule>
  </conditionalFormatting>
  <conditionalFormatting sqref="I86">
    <cfRule type="expression" priority="592" dxfId="0" stopIfTrue="1">
      <formula>IF(I86="",TRUE,FALSE)</formula>
    </cfRule>
  </conditionalFormatting>
  <conditionalFormatting sqref="J86">
    <cfRule type="expression" priority="591" dxfId="0" stopIfTrue="1">
      <formula>IF(J86="",TRUE,FALSE)</formula>
    </cfRule>
  </conditionalFormatting>
  <conditionalFormatting sqref="K86">
    <cfRule type="expression" priority="590" dxfId="0" stopIfTrue="1">
      <formula>IF(K86="",TRUE,FALSE)</formula>
    </cfRule>
  </conditionalFormatting>
  <conditionalFormatting sqref="L86">
    <cfRule type="expression" priority="589" dxfId="0" stopIfTrue="1">
      <formula>IF(L86="",TRUE,FALSE)</formula>
    </cfRule>
  </conditionalFormatting>
  <conditionalFormatting sqref="M86">
    <cfRule type="expression" priority="588" dxfId="0" stopIfTrue="1">
      <formula>IF(M86="",TRUE,FALSE)</formula>
    </cfRule>
  </conditionalFormatting>
  <conditionalFormatting sqref="N86">
    <cfRule type="expression" priority="587" dxfId="0" stopIfTrue="1">
      <formula>IF(N86="",TRUE,FALSE)</formula>
    </cfRule>
  </conditionalFormatting>
  <conditionalFormatting sqref="O86">
    <cfRule type="expression" priority="586" dxfId="0" stopIfTrue="1">
      <formula>IF(O86="",TRUE,FALSE)</formula>
    </cfRule>
  </conditionalFormatting>
  <conditionalFormatting sqref="P86">
    <cfRule type="expression" priority="585" dxfId="0" stopIfTrue="1">
      <formula>IF(P86="",TRUE,FALSE)</formula>
    </cfRule>
  </conditionalFormatting>
  <conditionalFormatting sqref="Q86">
    <cfRule type="expression" priority="584" dxfId="0" stopIfTrue="1">
      <formula>IF(Q86="",TRUE,FALSE)</formula>
    </cfRule>
  </conditionalFormatting>
  <conditionalFormatting sqref="R86">
    <cfRule type="expression" priority="583" dxfId="0" stopIfTrue="1">
      <formula>IF(R86="",TRUE,FALSE)</formula>
    </cfRule>
  </conditionalFormatting>
  <conditionalFormatting sqref="G88:R88">
    <cfRule type="expression" priority="582" dxfId="0">
      <formula>IF(G88="",TRUE,FALSE)</formula>
    </cfRule>
  </conditionalFormatting>
  <conditionalFormatting sqref="G90:R90">
    <cfRule type="expression" priority="581" dxfId="0">
      <formula>IF(G90="",TRUE,FALSE)</formula>
    </cfRule>
  </conditionalFormatting>
  <conditionalFormatting sqref="G91:R91">
    <cfRule type="expression" priority="580" dxfId="0">
      <formula>IF(G91="",TRUE,FALSE)</formula>
    </cfRule>
  </conditionalFormatting>
  <conditionalFormatting sqref="G92:R92">
    <cfRule type="expression" priority="579" dxfId="0">
      <formula>IF(G92="",TRUE,FALSE)</formula>
    </cfRule>
  </conditionalFormatting>
  <conditionalFormatting sqref="G87">
    <cfRule type="expression" priority="578" dxfId="0" stopIfTrue="1">
      <formula>IF(G87="",TRUE,FALSE)</formula>
    </cfRule>
  </conditionalFormatting>
  <conditionalFormatting sqref="H87">
    <cfRule type="expression" priority="577" dxfId="0" stopIfTrue="1">
      <formula>IF(H87="",TRUE,FALSE)</formula>
    </cfRule>
  </conditionalFormatting>
  <conditionalFormatting sqref="I87">
    <cfRule type="expression" priority="576" dxfId="0" stopIfTrue="1">
      <formula>IF(I87="",TRUE,FALSE)</formula>
    </cfRule>
  </conditionalFormatting>
  <conditionalFormatting sqref="J87">
    <cfRule type="expression" priority="575" dxfId="0" stopIfTrue="1">
      <formula>IF(J87="",TRUE,FALSE)</formula>
    </cfRule>
  </conditionalFormatting>
  <conditionalFormatting sqref="K87">
    <cfRule type="expression" priority="574" dxfId="0" stopIfTrue="1">
      <formula>IF(K87="",TRUE,FALSE)</formula>
    </cfRule>
  </conditionalFormatting>
  <conditionalFormatting sqref="L87">
    <cfRule type="expression" priority="573" dxfId="0" stopIfTrue="1">
      <formula>IF(L87="",TRUE,FALSE)</formula>
    </cfRule>
  </conditionalFormatting>
  <conditionalFormatting sqref="M87">
    <cfRule type="expression" priority="572" dxfId="0" stopIfTrue="1">
      <formula>IF(M87="",TRUE,FALSE)</formula>
    </cfRule>
  </conditionalFormatting>
  <conditionalFormatting sqref="N87">
    <cfRule type="expression" priority="571" dxfId="0" stopIfTrue="1">
      <formula>IF(N87="",TRUE,FALSE)</formula>
    </cfRule>
  </conditionalFormatting>
  <conditionalFormatting sqref="O87">
    <cfRule type="expression" priority="570" dxfId="0" stopIfTrue="1">
      <formula>IF(O87="",TRUE,FALSE)</formula>
    </cfRule>
  </conditionalFormatting>
  <conditionalFormatting sqref="P87">
    <cfRule type="expression" priority="569" dxfId="0" stopIfTrue="1">
      <formula>IF(P87="",TRUE,FALSE)</formula>
    </cfRule>
  </conditionalFormatting>
  <conditionalFormatting sqref="Q87">
    <cfRule type="expression" priority="568" dxfId="0" stopIfTrue="1">
      <formula>IF(Q87="",TRUE,FALSE)</formula>
    </cfRule>
  </conditionalFormatting>
  <conditionalFormatting sqref="R87">
    <cfRule type="expression" priority="567" dxfId="0" stopIfTrue="1">
      <formula>IF(R87="",TRUE,FALSE)</formula>
    </cfRule>
  </conditionalFormatting>
  <conditionalFormatting sqref="G89">
    <cfRule type="expression" priority="565" dxfId="13" stopIfTrue="1">
      <formula>IF(G87&lt;G89,TRUE,FALSE)</formula>
    </cfRule>
    <cfRule type="expression" priority="566" dxfId="0" stopIfTrue="1">
      <formula>IF(G89="",TRUE,FALSE)</formula>
    </cfRule>
  </conditionalFormatting>
  <conditionalFormatting sqref="H89:R89">
    <cfRule type="expression" priority="563" dxfId="13" stopIfTrue="1">
      <formula>IF(H87&lt;H89,TRUE,FALSE)</formula>
    </cfRule>
    <cfRule type="expression" priority="564" dxfId="0" stopIfTrue="1">
      <formula>IF(H89="",TRUE,FALSE)</formula>
    </cfRule>
  </conditionalFormatting>
  <conditionalFormatting sqref="G86">
    <cfRule type="expression" priority="562" dxfId="0" stopIfTrue="1">
      <formula>IF(G86="",TRUE,FALSE)</formula>
    </cfRule>
  </conditionalFormatting>
  <conditionalFormatting sqref="H86">
    <cfRule type="expression" priority="561" dxfId="0" stopIfTrue="1">
      <formula>IF(H86="",TRUE,FALSE)</formula>
    </cfRule>
  </conditionalFormatting>
  <conditionalFormatting sqref="I86">
    <cfRule type="expression" priority="560" dxfId="0" stopIfTrue="1">
      <formula>IF(I86="",TRUE,FALSE)</formula>
    </cfRule>
  </conditionalFormatting>
  <conditionalFormatting sqref="J86">
    <cfRule type="expression" priority="559" dxfId="0" stopIfTrue="1">
      <formula>IF(J86="",TRUE,FALSE)</formula>
    </cfRule>
  </conditionalFormatting>
  <conditionalFormatting sqref="K86">
    <cfRule type="expression" priority="558" dxfId="0" stopIfTrue="1">
      <formula>IF(K86="",TRUE,FALSE)</formula>
    </cfRule>
  </conditionalFormatting>
  <conditionalFormatting sqref="L86">
    <cfRule type="expression" priority="557" dxfId="0" stopIfTrue="1">
      <formula>IF(L86="",TRUE,FALSE)</formula>
    </cfRule>
  </conditionalFormatting>
  <conditionalFormatting sqref="M86">
    <cfRule type="expression" priority="556" dxfId="0" stopIfTrue="1">
      <formula>IF(M86="",TRUE,FALSE)</formula>
    </cfRule>
  </conditionalFormatting>
  <conditionalFormatting sqref="N86">
    <cfRule type="expression" priority="555" dxfId="0" stopIfTrue="1">
      <formula>IF(N86="",TRUE,FALSE)</formula>
    </cfRule>
  </conditionalFormatting>
  <conditionalFormatting sqref="O86">
    <cfRule type="expression" priority="554" dxfId="0" stopIfTrue="1">
      <formula>IF(O86="",TRUE,FALSE)</formula>
    </cfRule>
  </conditionalFormatting>
  <conditionalFormatting sqref="P86">
    <cfRule type="expression" priority="553" dxfId="0" stopIfTrue="1">
      <formula>IF(P86="",TRUE,FALSE)</formula>
    </cfRule>
  </conditionalFormatting>
  <conditionalFormatting sqref="Q86">
    <cfRule type="expression" priority="552" dxfId="0" stopIfTrue="1">
      <formula>IF(Q86="",TRUE,FALSE)</formula>
    </cfRule>
  </conditionalFormatting>
  <conditionalFormatting sqref="R86">
    <cfRule type="expression" priority="551" dxfId="0" stopIfTrue="1">
      <formula>IF(R86="",TRUE,FALSE)</formula>
    </cfRule>
  </conditionalFormatting>
  <conditionalFormatting sqref="G88:R88">
    <cfRule type="expression" priority="550" dxfId="0">
      <formula>IF(G88="",TRUE,FALSE)</formula>
    </cfRule>
  </conditionalFormatting>
  <conditionalFormatting sqref="G90:R90">
    <cfRule type="expression" priority="549" dxfId="0">
      <formula>IF(G90="",TRUE,FALSE)</formula>
    </cfRule>
  </conditionalFormatting>
  <conditionalFormatting sqref="G91:R91">
    <cfRule type="expression" priority="548" dxfId="0">
      <formula>IF(G91="",TRUE,FALSE)</formula>
    </cfRule>
  </conditionalFormatting>
  <conditionalFormatting sqref="G92:R92">
    <cfRule type="expression" priority="547" dxfId="0">
      <formula>IF(G92="",TRUE,FALSE)</formula>
    </cfRule>
  </conditionalFormatting>
  <conditionalFormatting sqref="G87">
    <cfRule type="expression" priority="546" dxfId="0" stopIfTrue="1">
      <formula>IF(G87="",TRUE,FALSE)</formula>
    </cfRule>
  </conditionalFormatting>
  <conditionalFormatting sqref="H87">
    <cfRule type="expression" priority="545" dxfId="0" stopIfTrue="1">
      <formula>IF(H87="",TRUE,FALSE)</formula>
    </cfRule>
  </conditionalFormatting>
  <conditionalFormatting sqref="I87">
    <cfRule type="expression" priority="544" dxfId="0" stopIfTrue="1">
      <formula>IF(I87="",TRUE,FALSE)</formula>
    </cfRule>
  </conditionalFormatting>
  <conditionalFormatting sqref="J87">
    <cfRule type="expression" priority="543" dxfId="0" stopIfTrue="1">
      <formula>IF(J87="",TRUE,FALSE)</formula>
    </cfRule>
  </conditionalFormatting>
  <conditionalFormatting sqref="K87">
    <cfRule type="expression" priority="542" dxfId="0" stopIfTrue="1">
      <formula>IF(K87="",TRUE,FALSE)</formula>
    </cfRule>
  </conditionalFormatting>
  <conditionalFormatting sqref="L87">
    <cfRule type="expression" priority="541" dxfId="0" stopIfTrue="1">
      <formula>IF(L87="",TRUE,FALSE)</formula>
    </cfRule>
  </conditionalFormatting>
  <conditionalFormatting sqref="M87">
    <cfRule type="expression" priority="540" dxfId="0" stopIfTrue="1">
      <formula>IF(M87="",TRUE,FALSE)</formula>
    </cfRule>
  </conditionalFormatting>
  <conditionalFormatting sqref="N87">
    <cfRule type="expression" priority="539" dxfId="0" stopIfTrue="1">
      <formula>IF(N87="",TRUE,FALSE)</formula>
    </cfRule>
  </conditionalFormatting>
  <conditionalFormatting sqref="O87">
    <cfRule type="expression" priority="538" dxfId="0" stopIfTrue="1">
      <formula>IF(O87="",TRUE,FALSE)</formula>
    </cfRule>
  </conditionalFormatting>
  <conditionalFormatting sqref="P87">
    <cfRule type="expression" priority="537" dxfId="0" stopIfTrue="1">
      <formula>IF(P87="",TRUE,FALSE)</formula>
    </cfRule>
  </conditionalFormatting>
  <conditionalFormatting sqref="Q87">
    <cfRule type="expression" priority="536" dxfId="0" stopIfTrue="1">
      <formula>IF(Q87="",TRUE,FALSE)</formula>
    </cfRule>
  </conditionalFormatting>
  <conditionalFormatting sqref="R87">
    <cfRule type="expression" priority="535" dxfId="0" stopIfTrue="1">
      <formula>IF(R87="",TRUE,FALSE)</formula>
    </cfRule>
  </conditionalFormatting>
  <conditionalFormatting sqref="G89">
    <cfRule type="expression" priority="533" dxfId="13" stopIfTrue="1">
      <formula>IF(G87&lt;G89,TRUE,FALSE)</formula>
    </cfRule>
    <cfRule type="expression" priority="534" dxfId="0" stopIfTrue="1">
      <formula>IF(G89="",TRUE,FALSE)</formula>
    </cfRule>
  </conditionalFormatting>
  <conditionalFormatting sqref="H89:R89">
    <cfRule type="expression" priority="531" dxfId="13" stopIfTrue="1">
      <formula>IF(H87&lt;H89,TRUE,FALSE)</formula>
    </cfRule>
    <cfRule type="expression" priority="532" dxfId="0" stopIfTrue="1">
      <formula>IF(H89="",TRUE,FALSE)</formula>
    </cfRule>
  </conditionalFormatting>
  <conditionalFormatting sqref="G86">
    <cfRule type="expression" priority="530" dxfId="0" stopIfTrue="1">
      <formula>IF(G86="",TRUE,FALSE)</formula>
    </cfRule>
  </conditionalFormatting>
  <conditionalFormatting sqref="H86">
    <cfRule type="expression" priority="529" dxfId="0" stopIfTrue="1">
      <formula>IF(H86="",TRUE,FALSE)</formula>
    </cfRule>
  </conditionalFormatting>
  <conditionalFormatting sqref="I86">
    <cfRule type="expression" priority="528" dxfId="0" stopIfTrue="1">
      <formula>IF(I86="",TRUE,FALSE)</formula>
    </cfRule>
  </conditionalFormatting>
  <conditionalFormatting sqref="J86">
    <cfRule type="expression" priority="527" dxfId="0" stopIfTrue="1">
      <formula>IF(J86="",TRUE,FALSE)</formula>
    </cfRule>
  </conditionalFormatting>
  <conditionalFormatting sqref="K86">
    <cfRule type="expression" priority="526" dxfId="0" stopIfTrue="1">
      <formula>IF(K86="",TRUE,FALSE)</formula>
    </cfRule>
  </conditionalFormatting>
  <conditionalFormatting sqref="L86">
    <cfRule type="expression" priority="525" dxfId="0" stopIfTrue="1">
      <formula>IF(L86="",TRUE,FALSE)</formula>
    </cfRule>
  </conditionalFormatting>
  <conditionalFormatting sqref="M86">
    <cfRule type="expression" priority="524" dxfId="0" stopIfTrue="1">
      <formula>IF(M86="",TRUE,FALSE)</formula>
    </cfRule>
  </conditionalFormatting>
  <conditionalFormatting sqref="N86">
    <cfRule type="expression" priority="523" dxfId="0" stopIfTrue="1">
      <formula>IF(N86="",TRUE,FALSE)</formula>
    </cfRule>
  </conditionalFormatting>
  <conditionalFormatting sqref="O86">
    <cfRule type="expression" priority="522" dxfId="0" stopIfTrue="1">
      <formula>IF(O86="",TRUE,FALSE)</formula>
    </cfRule>
  </conditionalFormatting>
  <conditionalFormatting sqref="P86">
    <cfRule type="expression" priority="521" dxfId="0" stopIfTrue="1">
      <formula>IF(P86="",TRUE,FALSE)</formula>
    </cfRule>
  </conditionalFormatting>
  <conditionalFormatting sqref="Q86">
    <cfRule type="expression" priority="520" dxfId="0" stopIfTrue="1">
      <formula>IF(Q86="",TRUE,FALSE)</formula>
    </cfRule>
  </conditionalFormatting>
  <conditionalFormatting sqref="R86">
    <cfRule type="expression" priority="519" dxfId="0" stopIfTrue="1">
      <formula>IF(R86="",TRUE,FALSE)</formula>
    </cfRule>
  </conditionalFormatting>
  <conditionalFormatting sqref="G88:R88">
    <cfRule type="expression" priority="518" dxfId="0">
      <formula>IF(G88="",TRUE,FALSE)</formula>
    </cfRule>
  </conditionalFormatting>
  <conditionalFormatting sqref="G90:R90">
    <cfRule type="expression" priority="517" dxfId="0">
      <formula>IF(G90="",TRUE,FALSE)</formula>
    </cfRule>
  </conditionalFormatting>
  <conditionalFormatting sqref="G91:R91">
    <cfRule type="expression" priority="516" dxfId="0">
      <formula>IF(G91="",TRUE,FALSE)</formula>
    </cfRule>
  </conditionalFormatting>
  <conditionalFormatting sqref="G92:R92">
    <cfRule type="expression" priority="515" dxfId="0">
      <formula>IF(G92="",TRUE,FALSE)</formula>
    </cfRule>
  </conditionalFormatting>
  <conditionalFormatting sqref="G87">
    <cfRule type="expression" priority="514" dxfId="0" stopIfTrue="1">
      <formula>IF(G87="",TRUE,FALSE)</formula>
    </cfRule>
  </conditionalFormatting>
  <conditionalFormatting sqref="H87">
    <cfRule type="expression" priority="513" dxfId="0" stopIfTrue="1">
      <formula>IF(H87="",TRUE,FALSE)</formula>
    </cfRule>
  </conditionalFormatting>
  <conditionalFormatting sqref="I87">
    <cfRule type="expression" priority="512" dxfId="0" stopIfTrue="1">
      <formula>IF(I87="",TRUE,FALSE)</formula>
    </cfRule>
  </conditionalFormatting>
  <conditionalFormatting sqref="J87">
    <cfRule type="expression" priority="511" dxfId="0" stopIfTrue="1">
      <formula>IF(J87="",TRUE,FALSE)</formula>
    </cfRule>
  </conditionalFormatting>
  <conditionalFormatting sqref="K87">
    <cfRule type="expression" priority="510" dxfId="0" stopIfTrue="1">
      <formula>IF(K87="",TRUE,FALSE)</formula>
    </cfRule>
  </conditionalFormatting>
  <conditionalFormatting sqref="L87">
    <cfRule type="expression" priority="509" dxfId="0" stopIfTrue="1">
      <formula>IF(L87="",TRUE,FALSE)</formula>
    </cfRule>
  </conditionalFormatting>
  <conditionalFormatting sqref="M87">
    <cfRule type="expression" priority="508" dxfId="0" stopIfTrue="1">
      <formula>IF(M87="",TRUE,FALSE)</formula>
    </cfRule>
  </conditionalFormatting>
  <conditionalFormatting sqref="N87">
    <cfRule type="expression" priority="507" dxfId="0" stopIfTrue="1">
      <formula>IF(N87="",TRUE,FALSE)</formula>
    </cfRule>
  </conditionalFormatting>
  <conditionalFormatting sqref="O87">
    <cfRule type="expression" priority="506" dxfId="0" stopIfTrue="1">
      <formula>IF(O87="",TRUE,FALSE)</formula>
    </cfRule>
  </conditionalFormatting>
  <conditionalFormatting sqref="P87">
    <cfRule type="expression" priority="505" dxfId="0" stopIfTrue="1">
      <formula>IF(P87="",TRUE,FALSE)</formula>
    </cfRule>
  </conditionalFormatting>
  <conditionalFormatting sqref="Q87">
    <cfRule type="expression" priority="504" dxfId="0" stopIfTrue="1">
      <formula>IF(Q87="",TRUE,FALSE)</formula>
    </cfRule>
  </conditionalFormatting>
  <conditionalFormatting sqref="R87">
    <cfRule type="expression" priority="503" dxfId="0" stopIfTrue="1">
      <formula>IF(R87="",TRUE,FALSE)</formula>
    </cfRule>
  </conditionalFormatting>
  <conditionalFormatting sqref="G89">
    <cfRule type="expression" priority="501" dxfId="13" stopIfTrue="1">
      <formula>IF(G87&lt;G89,TRUE,FALSE)</formula>
    </cfRule>
    <cfRule type="expression" priority="502" dxfId="0" stopIfTrue="1">
      <formula>IF(G89="",TRUE,FALSE)</formula>
    </cfRule>
  </conditionalFormatting>
  <conditionalFormatting sqref="H89:R89">
    <cfRule type="expression" priority="499" dxfId="13" stopIfTrue="1">
      <formula>IF(H87&lt;H89,TRUE,FALSE)</formula>
    </cfRule>
    <cfRule type="expression" priority="500" dxfId="0" stopIfTrue="1">
      <formula>IF(H89="",TRUE,FALSE)</formula>
    </cfRule>
  </conditionalFormatting>
  <conditionalFormatting sqref="G86">
    <cfRule type="expression" priority="498" dxfId="0" stopIfTrue="1">
      <formula>IF(G86="",TRUE,FALSE)</formula>
    </cfRule>
  </conditionalFormatting>
  <conditionalFormatting sqref="H86">
    <cfRule type="expression" priority="497" dxfId="0" stopIfTrue="1">
      <formula>IF(H86="",TRUE,FALSE)</formula>
    </cfRule>
  </conditionalFormatting>
  <conditionalFormatting sqref="I86">
    <cfRule type="expression" priority="496" dxfId="0" stopIfTrue="1">
      <formula>IF(I86="",TRUE,FALSE)</formula>
    </cfRule>
  </conditionalFormatting>
  <conditionalFormatting sqref="J86">
    <cfRule type="expression" priority="495" dxfId="0" stopIfTrue="1">
      <formula>IF(J86="",TRUE,FALSE)</formula>
    </cfRule>
  </conditionalFormatting>
  <conditionalFormatting sqref="K86">
    <cfRule type="expression" priority="494" dxfId="0" stopIfTrue="1">
      <formula>IF(K86="",TRUE,FALSE)</formula>
    </cfRule>
  </conditionalFormatting>
  <conditionalFormatting sqref="L86">
    <cfRule type="expression" priority="493" dxfId="0" stopIfTrue="1">
      <formula>IF(L86="",TRUE,FALSE)</formula>
    </cfRule>
  </conditionalFormatting>
  <conditionalFormatting sqref="M86">
    <cfRule type="expression" priority="492" dxfId="0" stopIfTrue="1">
      <formula>IF(M86="",TRUE,FALSE)</formula>
    </cfRule>
  </conditionalFormatting>
  <conditionalFormatting sqref="N86">
    <cfRule type="expression" priority="491" dxfId="0" stopIfTrue="1">
      <formula>IF(N86="",TRUE,FALSE)</formula>
    </cfRule>
  </conditionalFormatting>
  <conditionalFormatting sqref="O86">
    <cfRule type="expression" priority="490" dxfId="0" stopIfTrue="1">
      <formula>IF(O86="",TRUE,FALSE)</formula>
    </cfRule>
  </conditionalFormatting>
  <conditionalFormatting sqref="P86">
    <cfRule type="expression" priority="489" dxfId="0" stopIfTrue="1">
      <formula>IF(P86="",TRUE,FALSE)</formula>
    </cfRule>
  </conditionalFormatting>
  <conditionalFormatting sqref="Q86">
    <cfRule type="expression" priority="488" dxfId="0" stopIfTrue="1">
      <formula>IF(Q86="",TRUE,FALSE)</formula>
    </cfRule>
  </conditionalFormatting>
  <conditionalFormatting sqref="R86">
    <cfRule type="expression" priority="487" dxfId="0" stopIfTrue="1">
      <formula>IF(R86="",TRUE,FALSE)</formula>
    </cfRule>
  </conditionalFormatting>
  <conditionalFormatting sqref="G87">
    <cfRule type="expression" priority="486" dxfId="0" stopIfTrue="1">
      <formula>IF(G87="",TRUE,FALSE)</formula>
    </cfRule>
  </conditionalFormatting>
  <conditionalFormatting sqref="H87">
    <cfRule type="expression" priority="485" dxfId="0" stopIfTrue="1">
      <formula>IF(H87="",TRUE,FALSE)</formula>
    </cfRule>
  </conditionalFormatting>
  <conditionalFormatting sqref="I87">
    <cfRule type="expression" priority="484" dxfId="0" stopIfTrue="1">
      <formula>IF(I87="",TRUE,FALSE)</formula>
    </cfRule>
  </conditionalFormatting>
  <conditionalFormatting sqref="J87">
    <cfRule type="expression" priority="483" dxfId="0" stopIfTrue="1">
      <formula>IF(J87="",TRUE,FALSE)</formula>
    </cfRule>
  </conditionalFormatting>
  <conditionalFormatting sqref="K87">
    <cfRule type="expression" priority="482" dxfId="0" stopIfTrue="1">
      <formula>IF(K87="",TRUE,FALSE)</formula>
    </cfRule>
  </conditionalFormatting>
  <conditionalFormatting sqref="L87">
    <cfRule type="expression" priority="481" dxfId="0" stopIfTrue="1">
      <formula>IF(L87="",TRUE,FALSE)</formula>
    </cfRule>
  </conditionalFormatting>
  <conditionalFormatting sqref="M87">
    <cfRule type="expression" priority="480" dxfId="0" stopIfTrue="1">
      <formula>IF(M87="",TRUE,FALSE)</formula>
    </cfRule>
  </conditionalFormatting>
  <conditionalFormatting sqref="N87">
    <cfRule type="expression" priority="479" dxfId="0" stopIfTrue="1">
      <formula>IF(N87="",TRUE,FALSE)</formula>
    </cfRule>
  </conditionalFormatting>
  <conditionalFormatting sqref="O87">
    <cfRule type="expression" priority="478" dxfId="0" stopIfTrue="1">
      <formula>IF(O87="",TRUE,FALSE)</formula>
    </cfRule>
  </conditionalFormatting>
  <conditionalFormatting sqref="P87">
    <cfRule type="expression" priority="477" dxfId="0" stopIfTrue="1">
      <formula>IF(P87="",TRUE,FALSE)</formula>
    </cfRule>
  </conditionalFormatting>
  <conditionalFormatting sqref="Q87">
    <cfRule type="expression" priority="476" dxfId="0" stopIfTrue="1">
      <formula>IF(Q87="",TRUE,FALSE)</formula>
    </cfRule>
  </conditionalFormatting>
  <conditionalFormatting sqref="R87">
    <cfRule type="expression" priority="475" dxfId="0" stopIfTrue="1">
      <formula>IF(R87="",TRUE,FALSE)</formula>
    </cfRule>
  </conditionalFormatting>
  <conditionalFormatting sqref="G90:R90">
    <cfRule type="expression" priority="474" dxfId="0">
      <formula>IF(G90="",TRUE,FALSE)</formula>
    </cfRule>
  </conditionalFormatting>
  <conditionalFormatting sqref="G91:R91">
    <cfRule type="expression" priority="473" dxfId="0">
      <formula>IF(G91="",TRUE,FALSE)</formula>
    </cfRule>
  </conditionalFormatting>
  <conditionalFormatting sqref="G92:R92">
    <cfRule type="expression" priority="472" dxfId="0">
      <formula>IF(G92="",TRUE,FALSE)</formula>
    </cfRule>
  </conditionalFormatting>
  <conditionalFormatting sqref="G89">
    <cfRule type="expression" priority="470" dxfId="13" stopIfTrue="1">
      <formula>IF(G87&lt;G89,TRUE,FALSE)</formula>
    </cfRule>
    <cfRule type="expression" priority="471" dxfId="0" stopIfTrue="1">
      <formula>IF(G89="",TRUE,FALSE)</formula>
    </cfRule>
  </conditionalFormatting>
  <conditionalFormatting sqref="H89:R89">
    <cfRule type="expression" priority="468" dxfId="13" stopIfTrue="1">
      <formula>IF(H87&lt;H89,TRUE,FALSE)</formula>
    </cfRule>
    <cfRule type="expression" priority="469" dxfId="0" stopIfTrue="1">
      <formula>IF(H89="",TRUE,FALSE)</formula>
    </cfRule>
  </conditionalFormatting>
  <conditionalFormatting sqref="G89">
    <cfRule type="expression" priority="467" dxfId="0" stopIfTrue="1">
      <formula>IF(G89="",TRUE,FALSE)</formula>
    </cfRule>
  </conditionalFormatting>
  <conditionalFormatting sqref="H89">
    <cfRule type="expression" priority="466" dxfId="0" stopIfTrue="1">
      <formula>IF(H89="",TRUE,FALSE)</formula>
    </cfRule>
  </conditionalFormatting>
  <conditionalFormatting sqref="I89">
    <cfRule type="expression" priority="465" dxfId="0" stopIfTrue="1">
      <formula>IF(I89="",TRUE,FALSE)</formula>
    </cfRule>
  </conditionalFormatting>
  <conditionalFormatting sqref="J89">
    <cfRule type="expression" priority="464" dxfId="0" stopIfTrue="1">
      <formula>IF(J89="",TRUE,FALSE)</formula>
    </cfRule>
  </conditionalFormatting>
  <conditionalFormatting sqref="K89">
    <cfRule type="expression" priority="463" dxfId="0" stopIfTrue="1">
      <formula>IF(K89="",TRUE,FALSE)</formula>
    </cfRule>
  </conditionalFormatting>
  <conditionalFormatting sqref="L89">
    <cfRule type="expression" priority="462" dxfId="0" stopIfTrue="1">
      <formula>IF(L89="",TRUE,FALSE)</formula>
    </cfRule>
  </conditionalFormatting>
  <conditionalFormatting sqref="M89">
    <cfRule type="expression" priority="461" dxfId="0" stopIfTrue="1">
      <formula>IF(M89="",TRUE,FALSE)</formula>
    </cfRule>
  </conditionalFormatting>
  <conditionalFormatting sqref="N89">
    <cfRule type="expression" priority="460" dxfId="0" stopIfTrue="1">
      <formula>IF(N89="",TRUE,FALSE)</formula>
    </cfRule>
  </conditionalFormatting>
  <conditionalFormatting sqref="O89">
    <cfRule type="expression" priority="459" dxfId="0" stopIfTrue="1">
      <formula>IF(O89="",TRUE,FALSE)</formula>
    </cfRule>
  </conditionalFormatting>
  <conditionalFormatting sqref="P89">
    <cfRule type="expression" priority="458" dxfId="0" stopIfTrue="1">
      <formula>IF(P89="",TRUE,FALSE)</formula>
    </cfRule>
  </conditionalFormatting>
  <conditionalFormatting sqref="Q89">
    <cfRule type="expression" priority="457" dxfId="0" stopIfTrue="1">
      <formula>IF(Q89="",TRUE,FALSE)</formula>
    </cfRule>
  </conditionalFormatting>
  <conditionalFormatting sqref="R89">
    <cfRule type="expression" priority="456" dxfId="0" stopIfTrue="1">
      <formula>IF(R89="",TRUE,FALSE)</formula>
    </cfRule>
  </conditionalFormatting>
  <conditionalFormatting sqref="G89">
    <cfRule type="expression" priority="454" dxfId="13" stopIfTrue="1">
      <formula>IF(G87&lt;G89,TRUE,FALSE)</formula>
    </cfRule>
    <cfRule type="expression" priority="455" dxfId="0" stopIfTrue="1">
      <formula>IF(G89="",TRUE,FALSE)</formula>
    </cfRule>
  </conditionalFormatting>
  <conditionalFormatting sqref="H89:R89">
    <cfRule type="expression" priority="452" dxfId="13" stopIfTrue="1">
      <formula>IF(H87&lt;H89,TRUE,FALSE)</formula>
    </cfRule>
    <cfRule type="expression" priority="453" dxfId="0" stopIfTrue="1">
      <formula>IF(H89="",TRUE,FALSE)</formula>
    </cfRule>
  </conditionalFormatting>
  <conditionalFormatting sqref="G89">
    <cfRule type="expression" priority="450" dxfId="13" stopIfTrue="1">
      <formula>IF(G87&lt;G89,TRUE,FALSE)</formula>
    </cfRule>
    <cfRule type="expression" priority="451" dxfId="0" stopIfTrue="1">
      <formula>IF(G89="",TRUE,FALSE)</formula>
    </cfRule>
  </conditionalFormatting>
  <conditionalFormatting sqref="H89:R89">
    <cfRule type="expression" priority="448" dxfId="13" stopIfTrue="1">
      <formula>IF(H87&lt;H89,TRUE,FALSE)</formula>
    </cfRule>
    <cfRule type="expression" priority="449" dxfId="0" stopIfTrue="1">
      <formula>IF(H89="",TRUE,FALSE)</formula>
    </cfRule>
  </conditionalFormatting>
  <conditionalFormatting sqref="G89">
    <cfRule type="expression" priority="446" dxfId="13" stopIfTrue="1">
      <formula>IF(G87&lt;G89,TRUE,FALSE)</formula>
    </cfRule>
    <cfRule type="expression" priority="447" dxfId="0" stopIfTrue="1">
      <formula>IF(G89="",TRUE,FALSE)</formula>
    </cfRule>
  </conditionalFormatting>
  <conditionalFormatting sqref="H89:R89">
    <cfRule type="expression" priority="444" dxfId="13" stopIfTrue="1">
      <formula>IF(H87&lt;H89,TRUE,FALSE)</formula>
    </cfRule>
    <cfRule type="expression" priority="445" dxfId="0" stopIfTrue="1">
      <formula>IF(H89="",TRUE,FALSE)</formula>
    </cfRule>
  </conditionalFormatting>
  <conditionalFormatting sqref="G89">
    <cfRule type="expression" priority="443" dxfId="0" stopIfTrue="1">
      <formula>IF(G89="",TRUE,FALSE)</formula>
    </cfRule>
  </conditionalFormatting>
  <conditionalFormatting sqref="H89">
    <cfRule type="expression" priority="442" dxfId="0" stopIfTrue="1">
      <formula>IF(H89="",TRUE,FALSE)</formula>
    </cfRule>
  </conditionalFormatting>
  <conditionalFormatting sqref="I89">
    <cfRule type="expression" priority="441" dxfId="0" stopIfTrue="1">
      <formula>IF(I89="",TRUE,FALSE)</formula>
    </cfRule>
  </conditionalFormatting>
  <conditionalFormatting sqref="J89">
    <cfRule type="expression" priority="440" dxfId="0" stopIfTrue="1">
      <formula>IF(J89="",TRUE,FALSE)</formula>
    </cfRule>
  </conditionalFormatting>
  <conditionalFormatting sqref="K89">
    <cfRule type="expression" priority="439" dxfId="0" stopIfTrue="1">
      <formula>IF(K89="",TRUE,FALSE)</formula>
    </cfRule>
  </conditionalFormatting>
  <conditionalFormatting sqref="L89">
    <cfRule type="expression" priority="438" dxfId="0" stopIfTrue="1">
      <formula>IF(L89="",TRUE,FALSE)</formula>
    </cfRule>
  </conditionalFormatting>
  <conditionalFormatting sqref="M89">
    <cfRule type="expression" priority="437" dxfId="0" stopIfTrue="1">
      <formula>IF(M89="",TRUE,FALSE)</formula>
    </cfRule>
  </conditionalFormatting>
  <conditionalFormatting sqref="N89">
    <cfRule type="expression" priority="436" dxfId="0" stopIfTrue="1">
      <formula>IF(N89="",TRUE,FALSE)</formula>
    </cfRule>
  </conditionalFormatting>
  <conditionalFormatting sqref="O89">
    <cfRule type="expression" priority="435" dxfId="0" stopIfTrue="1">
      <formula>IF(O89="",TRUE,FALSE)</formula>
    </cfRule>
  </conditionalFormatting>
  <conditionalFormatting sqref="P89">
    <cfRule type="expression" priority="434" dxfId="0" stopIfTrue="1">
      <formula>IF(P89="",TRUE,FALSE)</formula>
    </cfRule>
  </conditionalFormatting>
  <conditionalFormatting sqref="Q89">
    <cfRule type="expression" priority="433" dxfId="0" stopIfTrue="1">
      <formula>IF(Q89="",TRUE,FALSE)</formula>
    </cfRule>
  </conditionalFormatting>
  <conditionalFormatting sqref="R89">
    <cfRule type="expression" priority="432" dxfId="0" stopIfTrue="1">
      <formula>IF(R89="",TRUE,FALSE)</formula>
    </cfRule>
  </conditionalFormatting>
  <conditionalFormatting sqref="G98:R98">
    <cfRule type="expression" priority="431" dxfId="0">
      <formula>IF(G98="",TRUE,FALSE)</formula>
    </cfRule>
  </conditionalFormatting>
  <conditionalFormatting sqref="G99">
    <cfRule type="expression" priority="430" dxfId="0" stopIfTrue="1">
      <formula>IF(G99="",TRUE,FALSE)</formula>
    </cfRule>
  </conditionalFormatting>
  <conditionalFormatting sqref="H99">
    <cfRule type="expression" priority="429" dxfId="0" stopIfTrue="1">
      <formula>IF(H99="",TRUE,FALSE)</formula>
    </cfRule>
  </conditionalFormatting>
  <conditionalFormatting sqref="I99">
    <cfRule type="expression" priority="428" dxfId="0" stopIfTrue="1">
      <formula>IF(I99="",TRUE,FALSE)</formula>
    </cfRule>
  </conditionalFormatting>
  <conditionalFormatting sqref="J99">
    <cfRule type="expression" priority="427" dxfId="0" stopIfTrue="1">
      <formula>IF(J99="",TRUE,FALSE)</formula>
    </cfRule>
  </conditionalFormatting>
  <conditionalFormatting sqref="K99">
    <cfRule type="expression" priority="426" dxfId="0" stopIfTrue="1">
      <formula>IF(K99="",TRUE,FALSE)</formula>
    </cfRule>
  </conditionalFormatting>
  <conditionalFormatting sqref="L99">
    <cfRule type="expression" priority="425" dxfId="0" stopIfTrue="1">
      <formula>IF(L99="",TRUE,FALSE)</formula>
    </cfRule>
  </conditionalFormatting>
  <conditionalFormatting sqref="M99">
    <cfRule type="expression" priority="424" dxfId="0" stopIfTrue="1">
      <formula>IF(M99="",TRUE,FALSE)</formula>
    </cfRule>
  </conditionalFormatting>
  <conditionalFormatting sqref="N99">
    <cfRule type="expression" priority="423" dxfId="0" stopIfTrue="1">
      <formula>IF(N99="",TRUE,FALSE)</formula>
    </cfRule>
  </conditionalFormatting>
  <conditionalFormatting sqref="O99">
    <cfRule type="expression" priority="422" dxfId="0" stopIfTrue="1">
      <formula>IF(O99="",TRUE,FALSE)</formula>
    </cfRule>
  </conditionalFormatting>
  <conditionalFormatting sqref="P99">
    <cfRule type="expression" priority="421" dxfId="0" stopIfTrue="1">
      <formula>IF(P99="",TRUE,FALSE)</formula>
    </cfRule>
  </conditionalFormatting>
  <conditionalFormatting sqref="Q99">
    <cfRule type="expression" priority="420" dxfId="0" stopIfTrue="1">
      <formula>IF(Q99="",TRUE,FALSE)</formula>
    </cfRule>
  </conditionalFormatting>
  <conditionalFormatting sqref="R99">
    <cfRule type="expression" priority="419" dxfId="0" stopIfTrue="1">
      <formula>IF(R99="",TRUE,FALSE)</formula>
    </cfRule>
  </conditionalFormatting>
  <conditionalFormatting sqref="G101:R101">
    <cfRule type="expression" priority="418" dxfId="0">
      <formula>IF(G101="",TRUE,FALSE)</formula>
    </cfRule>
  </conditionalFormatting>
  <conditionalFormatting sqref="G103:R103">
    <cfRule type="expression" priority="417" dxfId="0">
      <formula>IF(G103="",TRUE,FALSE)</formula>
    </cfRule>
  </conditionalFormatting>
  <conditionalFormatting sqref="G104:R104">
    <cfRule type="expression" priority="416" dxfId="0">
      <formula>IF(G104="",TRUE,FALSE)</formula>
    </cfRule>
  </conditionalFormatting>
  <conditionalFormatting sqref="G105:R105">
    <cfRule type="expression" priority="415" dxfId="0">
      <formula>IF(G105="",TRUE,FALSE)</formula>
    </cfRule>
  </conditionalFormatting>
  <conditionalFormatting sqref="G100">
    <cfRule type="expression" priority="414" dxfId="0" stopIfTrue="1">
      <formula>IF(G100="",TRUE,FALSE)</formula>
    </cfRule>
  </conditionalFormatting>
  <conditionalFormatting sqref="H100">
    <cfRule type="expression" priority="413" dxfId="0" stopIfTrue="1">
      <formula>IF(H100="",TRUE,FALSE)</formula>
    </cfRule>
  </conditionalFormatting>
  <conditionalFormatting sqref="I100">
    <cfRule type="expression" priority="412" dxfId="0" stopIfTrue="1">
      <formula>IF(I100="",TRUE,FALSE)</formula>
    </cfRule>
  </conditionalFormatting>
  <conditionalFormatting sqref="J100">
    <cfRule type="expression" priority="411" dxfId="0" stopIfTrue="1">
      <formula>IF(J100="",TRUE,FALSE)</formula>
    </cfRule>
  </conditionalFormatting>
  <conditionalFormatting sqref="K100">
    <cfRule type="expression" priority="410" dxfId="0" stopIfTrue="1">
      <formula>IF(K100="",TRUE,FALSE)</formula>
    </cfRule>
  </conditionalFormatting>
  <conditionalFormatting sqref="L100">
    <cfRule type="expression" priority="409" dxfId="0" stopIfTrue="1">
      <formula>IF(L100="",TRUE,FALSE)</formula>
    </cfRule>
  </conditionalFormatting>
  <conditionalFormatting sqref="M100">
    <cfRule type="expression" priority="408" dxfId="0" stopIfTrue="1">
      <formula>IF(M100="",TRUE,FALSE)</formula>
    </cfRule>
  </conditionalFormatting>
  <conditionalFormatting sqref="N100">
    <cfRule type="expression" priority="407" dxfId="0" stopIfTrue="1">
      <formula>IF(N100="",TRUE,FALSE)</formula>
    </cfRule>
  </conditionalFormatting>
  <conditionalFormatting sqref="O100">
    <cfRule type="expression" priority="406" dxfId="0" stopIfTrue="1">
      <formula>IF(O100="",TRUE,FALSE)</formula>
    </cfRule>
  </conditionalFormatting>
  <conditionalFormatting sqref="P100">
    <cfRule type="expression" priority="405" dxfId="0" stopIfTrue="1">
      <formula>IF(P100="",TRUE,FALSE)</formula>
    </cfRule>
  </conditionalFormatting>
  <conditionalFormatting sqref="Q100">
    <cfRule type="expression" priority="404" dxfId="0" stopIfTrue="1">
      <formula>IF(Q100="",TRUE,FALSE)</formula>
    </cfRule>
  </conditionalFormatting>
  <conditionalFormatting sqref="R100">
    <cfRule type="expression" priority="403" dxfId="0" stopIfTrue="1">
      <formula>IF(R100="",TRUE,FALSE)</formula>
    </cfRule>
  </conditionalFormatting>
  <conditionalFormatting sqref="G102">
    <cfRule type="expression" priority="401" dxfId="13" stopIfTrue="1">
      <formula>IF(G100&lt;G102,TRUE,FALSE)</formula>
    </cfRule>
    <cfRule type="expression" priority="402" dxfId="0" stopIfTrue="1">
      <formula>IF(G102="",TRUE,FALSE)</formula>
    </cfRule>
  </conditionalFormatting>
  <conditionalFormatting sqref="H102:R102">
    <cfRule type="expression" priority="399" dxfId="13" stopIfTrue="1">
      <formula>IF(H100&lt;H102,TRUE,FALSE)</formula>
    </cfRule>
    <cfRule type="expression" priority="400" dxfId="0" stopIfTrue="1">
      <formula>IF(H102="",TRUE,FALSE)</formula>
    </cfRule>
  </conditionalFormatting>
  <conditionalFormatting sqref="G99">
    <cfRule type="expression" priority="398" dxfId="0" stopIfTrue="1">
      <formula>IF(G99="",TRUE,FALSE)</formula>
    </cfRule>
  </conditionalFormatting>
  <conditionalFormatting sqref="H99">
    <cfRule type="expression" priority="397" dxfId="0" stopIfTrue="1">
      <formula>IF(H99="",TRUE,FALSE)</formula>
    </cfRule>
  </conditionalFormatting>
  <conditionalFormatting sqref="I99">
    <cfRule type="expression" priority="396" dxfId="0" stopIfTrue="1">
      <formula>IF(I99="",TRUE,FALSE)</formula>
    </cfRule>
  </conditionalFormatting>
  <conditionalFormatting sqref="J99">
    <cfRule type="expression" priority="395" dxfId="0" stopIfTrue="1">
      <formula>IF(J99="",TRUE,FALSE)</formula>
    </cfRule>
  </conditionalFormatting>
  <conditionalFormatting sqref="K99">
    <cfRule type="expression" priority="394" dxfId="0" stopIfTrue="1">
      <formula>IF(K99="",TRUE,FALSE)</formula>
    </cfRule>
  </conditionalFormatting>
  <conditionalFormatting sqref="L99">
    <cfRule type="expression" priority="393" dxfId="0" stopIfTrue="1">
      <formula>IF(L99="",TRUE,FALSE)</formula>
    </cfRule>
  </conditionalFormatting>
  <conditionalFormatting sqref="M99">
    <cfRule type="expression" priority="392" dxfId="0" stopIfTrue="1">
      <formula>IF(M99="",TRUE,FALSE)</formula>
    </cfRule>
  </conditionalFormatting>
  <conditionalFormatting sqref="N99">
    <cfRule type="expression" priority="391" dxfId="0" stopIfTrue="1">
      <formula>IF(N99="",TRUE,FALSE)</formula>
    </cfRule>
  </conditionalFormatting>
  <conditionalFormatting sqref="O99">
    <cfRule type="expression" priority="390" dxfId="0" stopIfTrue="1">
      <formula>IF(O99="",TRUE,FALSE)</formula>
    </cfRule>
  </conditionalFormatting>
  <conditionalFormatting sqref="P99">
    <cfRule type="expression" priority="389" dxfId="0" stopIfTrue="1">
      <formula>IF(P99="",TRUE,FALSE)</formula>
    </cfRule>
  </conditionalFormatting>
  <conditionalFormatting sqref="Q99">
    <cfRule type="expression" priority="388" dxfId="0" stopIfTrue="1">
      <formula>IF(Q99="",TRUE,FALSE)</formula>
    </cfRule>
  </conditionalFormatting>
  <conditionalFormatting sqref="R99">
    <cfRule type="expression" priority="387" dxfId="0" stopIfTrue="1">
      <formula>IF(R99="",TRUE,FALSE)</formula>
    </cfRule>
  </conditionalFormatting>
  <conditionalFormatting sqref="G101:R101">
    <cfRule type="expression" priority="386" dxfId="0">
      <formula>IF(G101="",TRUE,FALSE)</formula>
    </cfRule>
  </conditionalFormatting>
  <conditionalFormatting sqref="G103:R103">
    <cfRule type="expression" priority="385" dxfId="0">
      <formula>IF(G103="",TRUE,FALSE)</formula>
    </cfRule>
  </conditionalFormatting>
  <conditionalFormatting sqref="G104:R104">
    <cfRule type="expression" priority="384" dxfId="0">
      <formula>IF(G104="",TRUE,FALSE)</formula>
    </cfRule>
  </conditionalFormatting>
  <conditionalFormatting sqref="G105:R105">
    <cfRule type="expression" priority="383" dxfId="0">
      <formula>IF(G105="",TRUE,FALSE)</formula>
    </cfRule>
  </conditionalFormatting>
  <conditionalFormatting sqref="G100">
    <cfRule type="expression" priority="382" dxfId="0" stopIfTrue="1">
      <formula>IF(G100="",TRUE,FALSE)</formula>
    </cfRule>
  </conditionalFormatting>
  <conditionalFormatting sqref="H100">
    <cfRule type="expression" priority="381" dxfId="0" stopIfTrue="1">
      <formula>IF(H100="",TRUE,FALSE)</formula>
    </cfRule>
  </conditionalFormatting>
  <conditionalFormatting sqref="I100">
    <cfRule type="expression" priority="380" dxfId="0" stopIfTrue="1">
      <formula>IF(I100="",TRUE,FALSE)</formula>
    </cfRule>
  </conditionalFormatting>
  <conditionalFormatting sqref="J100">
    <cfRule type="expression" priority="379" dxfId="0" stopIfTrue="1">
      <formula>IF(J100="",TRUE,FALSE)</formula>
    </cfRule>
  </conditionalFormatting>
  <conditionalFormatting sqref="K100">
    <cfRule type="expression" priority="378" dxfId="0" stopIfTrue="1">
      <formula>IF(K100="",TRUE,FALSE)</formula>
    </cfRule>
  </conditionalFormatting>
  <conditionalFormatting sqref="L100">
    <cfRule type="expression" priority="377" dxfId="0" stopIfTrue="1">
      <formula>IF(L100="",TRUE,FALSE)</formula>
    </cfRule>
  </conditionalFormatting>
  <conditionalFormatting sqref="M100">
    <cfRule type="expression" priority="376" dxfId="0" stopIfTrue="1">
      <formula>IF(M100="",TRUE,FALSE)</formula>
    </cfRule>
  </conditionalFormatting>
  <conditionalFormatting sqref="N100">
    <cfRule type="expression" priority="375" dxfId="0" stopIfTrue="1">
      <formula>IF(N100="",TRUE,FALSE)</formula>
    </cfRule>
  </conditionalFormatting>
  <conditionalFormatting sqref="O100">
    <cfRule type="expression" priority="374" dxfId="0" stopIfTrue="1">
      <formula>IF(O100="",TRUE,FALSE)</formula>
    </cfRule>
  </conditionalFormatting>
  <conditionalFormatting sqref="P100">
    <cfRule type="expression" priority="373" dxfId="0" stopIfTrue="1">
      <formula>IF(P100="",TRUE,FALSE)</formula>
    </cfRule>
  </conditionalFormatting>
  <conditionalFormatting sqref="Q100">
    <cfRule type="expression" priority="372" dxfId="0" stopIfTrue="1">
      <formula>IF(Q100="",TRUE,FALSE)</formula>
    </cfRule>
  </conditionalFormatting>
  <conditionalFormatting sqref="R100">
    <cfRule type="expression" priority="371" dxfId="0" stopIfTrue="1">
      <formula>IF(R100="",TRUE,FALSE)</formula>
    </cfRule>
  </conditionalFormatting>
  <conditionalFormatting sqref="G102">
    <cfRule type="expression" priority="369" dxfId="13" stopIfTrue="1">
      <formula>IF(G100&lt;G102,TRUE,FALSE)</formula>
    </cfRule>
    <cfRule type="expression" priority="370" dxfId="0" stopIfTrue="1">
      <formula>IF(G102="",TRUE,FALSE)</formula>
    </cfRule>
  </conditionalFormatting>
  <conditionalFormatting sqref="H102:R102">
    <cfRule type="expression" priority="367" dxfId="13" stopIfTrue="1">
      <formula>IF(H100&lt;H102,TRUE,FALSE)</formula>
    </cfRule>
    <cfRule type="expression" priority="368" dxfId="0" stopIfTrue="1">
      <formula>IF(H102="",TRUE,FALSE)</formula>
    </cfRule>
  </conditionalFormatting>
  <conditionalFormatting sqref="G99">
    <cfRule type="expression" priority="366" dxfId="0" stopIfTrue="1">
      <formula>IF(G99="",TRUE,FALSE)</formula>
    </cfRule>
  </conditionalFormatting>
  <conditionalFormatting sqref="H99">
    <cfRule type="expression" priority="365" dxfId="0" stopIfTrue="1">
      <formula>IF(H99="",TRUE,FALSE)</formula>
    </cfRule>
  </conditionalFormatting>
  <conditionalFormatting sqref="I99">
    <cfRule type="expression" priority="364" dxfId="0" stopIfTrue="1">
      <formula>IF(I99="",TRUE,FALSE)</formula>
    </cfRule>
  </conditionalFormatting>
  <conditionalFormatting sqref="J99">
    <cfRule type="expression" priority="363" dxfId="0" stopIfTrue="1">
      <formula>IF(J99="",TRUE,FALSE)</formula>
    </cfRule>
  </conditionalFormatting>
  <conditionalFormatting sqref="K99">
    <cfRule type="expression" priority="362" dxfId="0" stopIfTrue="1">
      <formula>IF(K99="",TRUE,FALSE)</formula>
    </cfRule>
  </conditionalFormatting>
  <conditionalFormatting sqref="L99">
    <cfRule type="expression" priority="361" dxfId="0" stopIfTrue="1">
      <formula>IF(L99="",TRUE,FALSE)</formula>
    </cfRule>
  </conditionalFormatting>
  <conditionalFormatting sqref="M99">
    <cfRule type="expression" priority="360" dxfId="0" stopIfTrue="1">
      <formula>IF(M99="",TRUE,FALSE)</formula>
    </cfRule>
  </conditionalFormatting>
  <conditionalFormatting sqref="N99">
    <cfRule type="expression" priority="359" dxfId="0" stopIfTrue="1">
      <formula>IF(N99="",TRUE,FALSE)</formula>
    </cfRule>
  </conditionalFormatting>
  <conditionalFormatting sqref="O99">
    <cfRule type="expression" priority="358" dxfId="0" stopIfTrue="1">
      <formula>IF(O99="",TRUE,FALSE)</formula>
    </cfRule>
  </conditionalFormatting>
  <conditionalFormatting sqref="P99">
    <cfRule type="expression" priority="357" dxfId="0" stopIfTrue="1">
      <formula>IF(P99="",TRUE,FALSE)</formula>
    </cfRule>
  </conditionalFormatting>
  <conditionalFormatting sqref="Q99">
    <cfRule type="expression" priority="356" dxfId="0" stopIfTrue="1">
      <formula>IF(Q99="",TRUE,FALSE)</formula>
    </cfRule>
  </conditionalFormatting>
  <conditionalFormatting sqref="R99">
    <cfRule type="expression" priority="355" dxfId="0" stopIfTrue="1">
      <formula>IF(R99="",TRUE,FALSE)</formula>
    </cfRule>
  </conditionalFormatting>
  <conditionalFormatting sqref="G101:R101">
    <cfRule type="expression" priority="354" dxfId="0">
      <formula>IF(G101="",TRUE,FALSE)</formula>
    </cfRule>
  </conditionalFormatting>
  <conditionalFormatting sqref="G103:R103">
    <cfRule type="expression" priority="353" dxfId="0">
      <formula>IF(G103="",TRUE,FALSE)</formula>
    </cfRule>
  </conditionalFormatting>
  <conditionalFormatting sqref="G104:R104">
    <cfRule type="expression" priority="352" dxfId="0">
      <formula>IF(G104="",TRUE,FALSE)</formula>
    </cfRule>
  </conditionalFormatting>
  <conditionalFormatting sqref="G105:R105">
    <cfRule type="expression" priority="351" dxfId="0">
      <formula>IF(G105="",TRUE,FALSE)</formula>
    </cfRule>
  </conditionalFormatting>
  <conditionalFormatting sqref="G100">
    <cfRule type="expression" priority="350" dxfId="0" stopIfTrue="1">
      <formula>IF(G100="",TRUE,FALSE)</formula>
    </cfRule>
  </conditionalFormatting>
  <conditionalFormatting sqref="H100">
    <cfRule type="expression" priority="349" dxfId="0" stopIfTrue="1">
      <formula>IF(H100="",TRUE,FALSE)</formula>
    </cfRule>
  </conditionalFormatting>
  <conditionalFormatting sqref="I100">
    <cfRule type="expression" priority="348" dxfId="0" stopIfTrue="1">
      <formula>IF(I100="",TRUE,FALSE)</formula>
    </cfRule>
  </conditionalFormatting>
  <conditionalFormatting sqref="J100">
    <cfRule type="expression" priority="347" dxfId="0" stopIfTrue="1">
      <formula>IF(J100="",TRUE,FALSE)</formula>
    </cfRule>
  </conditionalFormatting>
  <conditionalFormatting sqref="K100">
    <cfRule type="expression" priority="346" dxfId="0" stopIfTrue="1">
      <formula>IF(K100="",TRUE,FALSE)</formula>
    </cfRule>
  </conditionalFormatting>
  <conditionalFormatting sqref="L100">
    <cfRule type="expression" priority="345" dxfId="0" stopIfTrue="1">
      <formula>IF(L100="",TRUE,FALSE)</formula>
    </cfRule>
  </conditionalFormatting>
  <conditionalFormatting sqref="M100">
    <cfRule type="expression" priority="344" dxfId="0" stopIfTrue="1">
      <formula>IF(M100="",TRUE,FALSE)</formula>
    </cfRule>
  </conditionalFormatting>
  <conditionalFormatting sqref="N100">
    <cfRule type="expression" priority="343" dxfId="0" stopIfTrue="1">
      <formula>IF(N100="",TRUE,FALSE)</formula>
    </cfRule>
  </conditionalFormatting>
  <conditionalFormatting sqref="O100">
    <cfRule type="expression" priority="342" dxfId="0" stopIfTrue="1">
      <formula>IF(O100="",TRUE,FALSE)</formula>
    </cfRule>
  </conditionalFormatting>
  <conditionalFormatting sqref="P100">
    <cfRule type="expression" priority="341" dxfId="0" stopIfTrue="1">
      <formula>IF(P100="",TRUE,FALSE)</formula>
    </cfRule>
  </conditionalFormatting>
  <conditionalFormatting sqref="Q100">
    <cfRule type="expression" priority="340" dxfId="0" stopIfTrue="1">
      <formula>IF(Q100="",TRUE,FALSE)</formula>
    </cfRule>
  </conditionalFormatting>
  <conditionalFormatting sqref="R100">
    <cfRule type="expression" priority="339" dxfId="0" stopIfTrue="1">
      <formula>IF(R100="",TRUE,FALSE)</formula>
    </cfRule>
  </conditionalFormatting>
  <conditionalFormatting sqref="G102">
    <cfRule type="expression" priority="337" dxfId="13" stopIfTrue="1">
      <formula>IF(G100&lt;G102,TRUE,FALSE)</formula>
    </cfRule>
    <cfRule type="expression" priority="338" dxfId="0" stopIfTrue="1">
      <formula>IF(G102="",TRUE,FALSE)</formula>
    </cfRule>
  </conditionalFormatting>
  <conditionalFormatting sqref="H102:R102">
    <cfRule type="expression" priority="335" dxfId="13" stopIfTrue="1">
      <formula>IF(H100&lt;H102,TRUE,FALSE)</formula>
    </cfRule>
    <cfRule type="expression" priority="336" dxfId="0" stopIfTrue="1">
      <formula>IF(H102="",TRUE,FALSE)</formula>
    </cfRule>
  </conditionalFormatting>
  <conditionalFormatting sqref="G99">
    <cfRule type="expression" priority="334" dxfId="0" stopIfTrue="1">
      <formula>IF(G99="",TRUE,FALSE)</formula>
    </cfRule>
  </conditionalFormatting>
  <conditionalFormatting sqref="H99">
    <cfRule type="expression" priority="333" dxfId="0" stopIfTrue="1">
      <formula>IF(H99="",TRUE,FALSE)</formula>
    </cfRule>
  </conditionalFormatting>
  <conditionalFormatting sqref="I99">
    <cfRule type="expression" priority="332" dxfId="0" stopIfTrue="1">
      <formula>IF(I99="",TRUE,FALSE)</formula>
    </cfRule>
  </conditionalFormatting>
  <conditionalFormatting sqref="J99">
    <cfRule type="expression" priority="331" dxfId="0" stopIfTrue="1">
      <formula>IF(J99="",TRUE,FALSE)</formula>
    </cfRule>
  </conditionalFormatting>
  <conditionalFormatting sqref="K99">
    <cfRule type="expression" priority="330" dxfId="0" stopIfTrue="1">
      <formula>IF(K99="",TRUE,FALSE)</formula>
    </cfRule>
  </conditionalFormatting>
  <conditionalFormatting sqref="L99">
    <cfRule type="expression" priority="329" dxfId="0" stopIfTrue="1">
      <formula>IF(L99="",TRUE,FALSE)</formula>
    </cfRule>
  </conditionalFormatting>
  <conditionalFormatting sqref="M99">
    <cfRule type="expression" priority="328" dxfId="0" stopIfTrue="1">
      <formula>IF(M99="",TRUE,FALSE)</formula>
    </cfRule>
  </conditionalFormatting>
  <conditionalFormatting sqref="N99">
    <cfRule type="expression" priority="327" dxfId="0" stopIfTrue="1">
      <formula>IF(N99="",TRUE,FALSE)</formula>
    </cfRule>
  </conditionalFormatting>
  <conditionalFormatting sqref="O99">
    <cfRule type="expression" priority="326" dxfId="0" stopIfTrue="1">
      <formula>IF(O99="",TRUE,FALSE)</formula>
    </cfRule>
  </conditionalFormatting>
  <conditionalFormatting sqref="P99">
    <cfRule type="expression" priority="325" dxfId="0" stopIfTrue="1">
      <formula>IF(P99="",TRUE,FALSE)</formula>
    </cfRule>
  </conditionalFormatting>
  <conditionalFormatting sqref="Q99">
    <cfRule type="expression" priority="324" dxfId="0" stopIfTrue="1">
      <formula>IF(Q99="",TRUE,FALSE)</formula>
    </cfRule>
  </conditionalFormatting>
  <conditionalFormatting sqref="R99">
    <cfRule type="expression" priority="323" dxfId="0" stopIfTrue="1">
      <formula>IF(R99="",TRUE,FALSE)</formula>
    </cfRule>
  </conditionalFormatting>
  <conditionalFormatting sqref="G101:R101">
    <cfRule type="expression" priority="322" dxfId="0">
      <formula>IF(G101="",TRUE,FALSE)</formula>
    </cfRule>
  </conditionalFormatting>
  <conditionalFormatting sqref="G103:R103">
    <cfRule type="expression" priority="321" dxfId="0">
      <formula>IF(G103="",TRUE,FALSE)</formula>
    </cfRule>
  </conditionalFormatting>
  <conditionalFormatting sqref="G104:R104">
    <cfRule type="expression" priority="320" dxfId="0">
      <formula>IF(G104="",TRUE,FALSE)</formula>
    </cfRule>
  </conditionalFormatting>
  <conditionalFormatting sqref="G105:R105">
    <cfRule type="expression" priority="319" dxfId="0">
      <formula>IF(G105="",TRUE,FALSE)</formula>
    </cfRule>
  </conditionalFormatting>
  <conditionalFormatting sqref="G100">
    <cfRule type="expression" priority="318" dxfId="0" stopIfTrue="1">
      <formula>IF(G100="",TRUE,FALSE)</formula>
    </cfRule>
  </conditionalFormatting>
  <conditionalFormatting sqref="H100">
    <cfRule type="expression" priority="317" dxfId="0" stopIfTrue="1">
      <formula>IF(H100="",TRUE,FALSE)</formula>
    </cfRule>
  </conditionalFormatting>
  <conditionalFormatting sqref="I100">
    <cfRule type="expression" priority="316" dxfId="0" stopIfTrue="1">
      <formula>IF(I100="",TRUE,FALSE)</formula>
    </cfRule>
  </conditionalFormatting>
  <conditionalFormatting sqref="J100">
    <cfRule type="expression" priority="315" dxfId="0" stopIfTrue="1">
      <formula>IF(J100="",TRUE,FALSE)</formula>
    </cfRule>
  </conditionalFormatting>
  <conditionalFormatting sqref="K100">
    <cfRule type="expression" priority="314" dxfId="0" stopIfTrue="1">
      <formula>IF(K100="",TRUE,FALSE)</formula>
    </cfRule>
  </conditionalFormatting>
  <conditionalFormatting sqref="L100">
    <cfRule type="expression" priority="313" dxfId="0" stopIfTrue="1">
      <formula>IF(L100="",TRUE,FALSE)</formula>
    </cfRule>
  </conditionalFormatting>
  <conditionalFormatting sqref="M100">
    <cfRule type="expression" priority="312" dxfId="0" stopIfTrue="1">
      <formula>IF(M100="",TRUE,FALSE)</formula>
    </cfRule>
  </conditionalFormatting>
  <conditionalFormatting sqref="N100">
    <cfRule type="expression" priority="311" dxfId="0" stopIfTrue="1">
      <formula>IF(N100="",TRUE,FALSE)</formula>
    </cfRule>
  </conditionalFormatting>
  <conditionalFormatting sqref="O100">
    <cfRule type="expression" priority="310" dxfId="0" stopIfTrue="1">
      <formula>IF(O100="",TRUE,FALSE)</formula>
    </cfRule>
  </conditionalFormatting>
  <conditionalFormatting sqref="P100">
    <cfRule type="expression" priority="309" dxfId="0" stopIfTrue="1">
      <formula>IF(P100="",TRUE,FALSE)</formula>
    </cfRule>
  </conditionalFormatting>
  <conditionalFormatting sqref="Q100">
    <cfRule type="expression" priority="308" dxfId="0" stopIfTrue="1">
      <formula>IF(Q100="",TRUE,FALSE)</formula>
    </cfRule>
  </conditionalFormatting>
  <conditionalFormatting sqref="R100">
    <cfRule type="expression" priority="307" dxfId="0" stopIfTrue="1">
      <formula>IF(R100="",TRUE,FALSE)</formula>
    </cfRule>
  </conditionalFormatting>
  <conditionalFormatting sqref="G102">
    <cfRule type="expression" priority="305" dxfId="13" stopIfTrue="1">
      <formula>IF(G100&lt;G102,TRUE,FALSE)</formula>
    </cfRule>
    <cfRule type="expression" priority="306" dxfId="0" stopIfTrue="1">
      <formula>IF(G102="",TRUE,FALSE)</formula>
    </cfRule>
  </conditionalFormatting>
  <conditionalFormatting sqref="H102:R102">
    <cfRule type="expression" priority="303" dxfId="13" stopIfTrue="1">
      <formula>IF(H100&lt;H102,TRUE,FALSE)</formula>
    </cfRule>
    <cfRule type="expression" priority="304" dxfId="0" stopIfTrue="1">
      <formula>IF(H102="",TRUE,FALSE)</formula>
    </cfRule>
  </conditionalFormatting>
  <conditionalFormatting sqref="G99">
    <cfRule type="expression" priority="302" dxfId="0" stopIfTrue="1">
      <formula>IF(G99="",TRUE,FALSE)</formula>
    </cfRule>
  </conditionalFormatting>
  <conditionalFormatting sqref="H99">
    <cfRule type="expression" priority="301" dxfId="0" stopIfTrue="1">
      <formula>IF(H99="",TRUE,FALSE)</formula>
    </cfRule>
  </conditionalFormatting>
  <conditionalFormatting sqref="I99">
    <cfRule type="expression" priority="300" dxfId="0" stopIfTrue="1">
      <formula>IF(I99="",TRUE,FALSE)</formula>
    </cfRule>
  </conditionalFormatting>
  <conditionalFormatting sqref="J99">
    <cfRule type="expression" priority="299" dxfId="0" stopIfTrue="1">
      <formula>IF(J99="",TRUE,FALSE)</formula>
    </cfRule>
  </conditionalFormatting>
  <conditionalFormatting sqref="K99">
    <cfRule type="expression" priority="298" dxfId="0" stopIfTrue="1">
      <formula>IF(K99="",TRUE,FALSE)</formula>
    </cfRule>
  </conditionalFormatting>
  <conditionalFormatting sqref="L99">
    <cfRule type="expression" priority="297" dxfId="0" stopIfTrue="1">
      <formula>IF(L99="",TRUE,FALSE)</formula>
    </cfRule>
  </conditionalFormatting>
  <conditionalFormatting sqref="M99">
    <cfRule type="expression" priority="296" dxfId="0" stopIfTrue="1">
      <formula>IF(M99="",TRUE,FALSE)</formula>
    </cfRule>
  </conditionalFormatting>
  <conditionalFormatting sqref="N99">
    <cfRule type="expression" priority="295" dxfId="0" stopIfTrue="1">
      <formula>IF(N99="",TRUE,FALSE)</formula>
    </cfRule>
  </conditionalFormatting>
  <conditionalFormatting sqref="O99">
    <cfRule type="expression" priority="294" dxfId="0" stopIfTrue="1">
      <formula>IF(O99="",TRUE,FALSE)</formula>
    </cfRule>
  </conditionalFormatting>
  <conditionalFormatting sqref="P99">
    <cfRule type="expression" priority="293" dxfId="0" stopIfTrue="1">
      <formula>IF(P99="",TRUE,FALSE)</formula>
    </cfRule>
  </conditionalFormatting>
  <conditionalFormatting sqref="Q99">
    <cfRule type="expression" priority="292" dxfId="0" stopIfTrue="1">
      <formula>IF(Q99="",TRUE,FALSE)</formula>
    </cfRule>
  </conditionalFormatting>
  <conditionalFormatting sqref="R99">
    <cfRule type="expression" priority="291" dxfId="0" stopIfTrue="1">
      <formula>IF(R99="",TRUE,FALSE)</formula>
    </cfRule>
  </conditionalFormatting>
  <conditionalFormatting sqref="G100">
    <cfRule type="expression" priority="290" dxfId="0" stopIfTrue="1">
      <formula>IF(G100="",TRUE,FALSE)</formula>
    </cfRule>
  </conditionalFormatting>
  <conditionalFormatting sqref="H100">
    <cfRule type="expression" priority="289" dxfId="0" stopIfTrue="1">
      <formula>IF(H100="",TRUE,FALSE)</formula>
    </cfRule>
  </conditionalFormatting>
  <conditionalFormatting sqref="I100">
    <cfRule type="expression" priority="288" dxfId="0" stopIfTrue="1">
      <formula>IF(I100="",TRUE,FALSE)</formula>
    </cfRule>
  </conditionalFormatting>
  <conditionalFormatting sqref="J100">
    <cfRule type="expression" priority="287" dxfId="0" stopIfTrue="1">
      <formula>IF(J100="",TRUE,FALSE)</formula>
    </cfRule>
  </conditionalFormatting>
  <conditionalFormatting sqref="K100">
    <cfRule type="expression" priority="286" dxfId="0" stopIfTrue="1">
      <formula>IF(K100="",TRUE,FALSE)</formula>
    </cfRule>
  </conditionalFormatting>
  <conditionalFormatting sqref="L100">
    <cfRule type="expression" priority="285" dxfId="0" stopIfTrue="1">
      <formula>IF(L100="",TRUE,FALSE)</formula>
    </cfRule>
  </conditionalFormatting>
  <conditionalFormatting sqref="M100">
    <cfRule type="expression" priority="284" dxfId="0" stopIfTrue="1">
      <formula>IF(M100="",TRUE,FALSE)</formula>
    </cfRule>
  </conditionalFormatting>
  <conditionalFormatting sqref="N100">
    <cfRule type="expression" priority="283" dxfId="0" stopIfTrue="1">
      <formula>IF(N100="",TRUE,FALSE)</formula>
    </cfRule>
  </conditionalFormatting>
  <conditionalFormatting sqref="O100">
    <cfRule type="expression" priority="282" dxfId="0" stopIfTrue="1">
      <formula>IF(O100="",TRUE,FALSE)</formula>
    </cfRule>
  </conditionalFormatting>
  <conditionalFormatting sqref="P100">
    <cfRule type="expression" priority="281" dxfId="0" stopIfTrue="1">
      <formula>IF(P100="",TRUE,FALSE)</formula>
    </cfRule>
  </conditionalFormatting>
  <conditionalFormatting sqref="Q100">
    <cfRule type="expression" priority="280" dxfId="0" stopIfTrue="1">
      <formula>IF(Q100="",TRUE,FALSE)</formula>
    </cfRule>
  </conditionalFormatting>
  <conditionalFormatting sqref="R100">
    <cfRule type="expression" priority="279" dxfId="0" stopIfTrue="1">
      <formula>IF(R100="",TRUE,FALSE)</formula>
    </cfRule>
  </conditionalFormatting>
  <conditionalFormatting sqref="G103:R103">
    <cfRule type="expression" priority="278" dxfId="0">
      <formula>IF(G103="",TRUE,FALSE)</formula>
    </cfRule>
  </conditionalFormatting>
  <conditionalFormatting sqref="G104:R104">
    <cfRule type="expression" priority="277" dxfId="0">
      <formula>IF(G104="",TRUE,FALSE)</formula>
    </cfRule>
  </conditionalFormatting>
  <conditionalFormatting sqref="G105:R105">
    <cfRule type="expression" priority="276" dxfId="0">
      <formula>IF(G105="",TRUE,FALSE)</formula>
    </cfRule>
  </conditionalFormatting>
  <conditionalFormatting sqref="G102">
    <cfRule type="expression" priority="274" dxfId="13" stopIfTrue="1">
      <formula>IF(G100&lt;G102,TRUE,FALSE)</formula>
    </cfRule>
    <cfRule type="expression" priority="275" dxfId="0" stopIfTrue="1">
      <formula>IF(G102="",TRUE,FALSE)</formula>
    </cfRule>
  </conditionalFormatting>
  <conditionalFormatting sqref="H102:R102">
    <cfRule type="expression" priority="272" dxfId="13" stopIfTrue="1">
      <formula>IF(H100&lt;H102,TRUE,FALSE)</formula>
    </cfRule>
    <cfRule type="expression" priority="273" dxfId="0" stopIfTrue="1">
      <formula>IF(H102="",TRUE,FALSE)</formula>
    </cfRule>
  </conditionalFormatting>
  <conditionalFormatting sqref="G102">
    <cfRule type="expression" priority="271" dxfId="0" stopIfTrue="1">
      <formula>IF(G102="",TRUE,FALSE)</formula>
    </cfRule>
  </conditionalFormatting>
  <conditionalFormatting sqref="H102">
    <cfRule type="expression" priority="270" dxfId="0" stopIfTrue="1">
      <formula>IF(H102="",TRUE,FALSE)</formula>
    </cfRule>
  </conditionalFormatting>
  <conditionalFormatting sqref="I102">
    <cfRule type="expression" priority="269" dxfId="0" stopIfTrue="1">
      <formula>IF(I102="",TRUE,FALSE)</formula>
    </cfRule>
  </conditionalFormatting>
  <conditionalFormatting sqref="J102">
    <cfRule type="expression" priority="268" dxfId="0" stopIfTrue="1">
      <formula>IF(J102="",TRUE,FALSE)</formula>
    </cfRule>
  </conditionalFormatting>
  <conditionalFormatting sqref="K102">
    <cfRule type="expression" priority="267" dxfId="0" stopIfTrue="1">
      <formula>IF(K102="",TRUE,FALSE)</formula>
    </cfRule>
  </conditionalFormatting>
  <conditionalFormatting sqref="L102">
    <cfRule type="expression" priority="266" dxfId="0" stopIfTrue="1">
      <formula>IF(L102="",TRUE,FALSE)</formula>
    </cfRule>
  </conditionalFormatting>
  <conditionalFormatting sqref="M102">
    <cfRule type="expression" priority="265" dxfId="0" stopIfTrue="1">
      <formula>IF(M102="",TRUE,FALSE)</formula>
    </cfRule>
  </conditionalFormatting>
  <conditionalFormatting sqref="N102">
    <cfRule type="expression" priority="264" dxfId="0" stopIfTrue="1">
      <formula>IF(N102="",TRUE,FALSE)</formula>
    </cfRule>
  </conditionalFormatting>
  <conditionalFormatting sqref="O102">
    <cfRule type="expression" priority="263" dxfId="0" stopIfTrue="1">
      <formula>IF(O102="",TRUE,FALSE)</formula>
    </cfRule>
  </conditionalFormatting>
  <conditionalFormatting sqref="P102">
    <cfRule type="expression" priority="262" dxfId="0" stopIfTrue="1">
      <formula>IF(P102="",TRUE,FALSE)</formula>
    </cfRule>
  </conditionalFormatting>
  <conditionalFormatting sqref="Q102">
    <cfRule type="expression" priority="261" dxfId="0" stopIfTrue="1">
      <formula>IF(Q102="",TRUE,FALSE)</formula>
    </cfRule>
  </conditionalFormatting>
  <conditionalFormatting sqref="R102">
    <cfRule type="expression" priority="260" dxfId="0" stopIfTrue="1">
      <formula>IF(R102="",TRUE,FALSE)</formula>
    </cfRule>
  </conditionalFormatting>
  <conditionalFormatting sqref="G102">
    <cfRule type="expression" priority="258" dxfId="13" stopIfTrue="1">
      <formula>IF(G100&lt;G102,TRUE,FALSE)</formula>
    </cfRule>
    <cfRule type="expression" priority="259" dxfId="0" stopIfTrue="1">
      <formula>IF(G102="",TRUE,FALSE)</formula>
    </cfRule>
  </conditionalFormatting>
  <conditionalFormatting sqref="H102:R102">
    <cfRule type="expression" priority="256" dxfId="13" stopIfTrue="1">
      <formula>IF(H100&lt;H102,TRUE,FALSE)</formula>
    </cfRule>
    <cfRule type="expression" priority="257" dxfId="0" stopIfTrue="1">
      <formula>IF(H102="",TRUE,FALSE)</formula>
    </cfRule>
  </conditionalFormatting>
  <conditionalFormatting sqref="G102">
    <cfRule type="expression" priority="254" dxfId="13" stopIfTrue="1">
      <formula>IF(G100&lt;G102,TRUE,FALSE)</formula>
    </cfRule>
    <cfRule type="expression" priority="255" dxfId="0" stopIfTrue="1">
      <formula>IF(G102="",TRUE,FALSE)</formula>
    </cfRule>
  </conditionalFormatting>
  <conditionalFormatting sqref="H102:R102">
    <cfRule type="expression" priority="252" dxfId="13" stopIfTrue="1">
      <formula>IF(H100&lt;H102,TRUE,FALSE)</formula>
    </cfRule>
    <cfRule type="expression" priority="253" dxfId="0" stopIfTrue="1">
      <formula>IF(H102="",TRUE,FALSE)</formula>
    </cfRule>
  </conditionalFormatting>
  <conditionalFormatting sqref="G102">
    <cfRule type="expression" priority="250" dxfId="13" stopIfTrue="1">
      <formula>IF(G100&lt;G102,TRUE,FALSE)</formula>
    </cfRule>
    <cfRule type="expression" priority="251" dxfId="0" stopIfTrue="1">
      <formula>IF(G102="",TRUE,FALSE)</formula>
    </cfRule>
  </conditionalFormatting>
  <conditionalFormatting sqref="H102:R102">
    <cfRule type="expression" priority="248" dxfId="13" stopIfTrue="1">
      <formula>IF(H100&lt;H102,TRUE,FALSE)</formula>
    </cfRule>
    <cfRule type="expression" priority="249" dxfId="0" stopIfTrue="1">
      <formula>IF(H102="",TRUE,FALSE)</formula>
    </cfRule>
  </conditionalFormatting>
  <conditionalFormatting sqref="G102">
    <cfRule type="expression" priority="247" dxfId="0" stopIfTrue="1">
      <formula>IF(G102="",TRUE,FALSE)</formula>
    </cfRule>
  </conditionalFormatting>
  <conditionalFormatting sqref="H102">
    <cfRule type="expression" priority="246" dxfId="0" stopIfTrue="1">
      <formula>IF(H102="",TRUE,FALSE)</formula>
    </cfRule>
  </conditionalFormatting>
  <conditionalFormatting sqref="I102">
    <cfRule type="expression" priority="245" dxfId="0" stopIfTrue="1">
      <formula>IF(I102="",TRUE,FALSE)</formula>
    </cfRule>
  </conditionalFormatting>
  <conditionalFormatting sqref="J102">
    <cfRule type="expression" priority="244" dxfId="0" stopIfTrue="1">
      <formula>IF(J102="",TRUE,FALSE)</formula>
    </cfRule>
  </conditionalFormatting>
  <conditionalFormatting sqref="K102">
    <cfRule type="expression" priority="243" dxfId="0" stopIfTrue="1">
      <formula>IF(K102="",TRUE,FALSE)</formula>
    </cfRule>
  </conditionalFormatting>
  <conditionalFormatting sqref="L102">
    <cfRule type="expression" priority="242" dxfId="0" stopIfTrue="1">
      <formula>IF(L102="",TRUE,FALSE)</formula>
    </cfRule>
  </conditionalFormatting>
  <conditionalFormatting sqref="M102">
    <cfRule type="expression" priority="241" dxfId="0" stopIfTrue="1">
      <formula>IF(M102="",TRUE,FALSE)</formula>
    </cfRule>
  </conditionalFormatting>
  <conditionalFormatting sqref="N102">
    <cfRule type="expression" priority="240" dxfId="0" stopIfTrue="1">
      <formula>IF(N102="",TRUE,FALSE)</formula>
    </cfRule>
  </conditionalFormatting>
  <conditionalFormatting sqref="O102">
    <cfRule type="expression" priority="239" dxfId="0" stopIfTrue="1">
      <formula>IF(O102="",TRUE,FALSE)</formula>
    </cfRule>
  </conditionalFormatting>
  <conditionalFormatting sqref="P102">
    <cfRule type="expression" priority="238" dxfId="0" stopIfTrue="1">
      <formula>IF(P102="",TRUE,FALSE)</formula>
    </cfRule>
  </conditionalFormatting>
  <conditionalFormatting sqref="Q102">
    <cfRule type="expression" priority="237" dxfId="0" stopIfTrue="1">
      <formula>IF(Q102="",TRUE,FALSE)</formula>
    </cfRule>
  </conditionalFormatting>
  <conditionalFormatting sqref="R102">
    <cfRule type="expression" priority="236" dxfId="0" stopIfTrue="1">
      <formula>IF(R102="",TRUE,FALSE)</formula>
    </cfRule>
  </conditionalFormatting>
  <conditionalFormatting sqref="G112">
    <cfRule type="expression" priority="235" dxfId="0" stopIfTrue="1">
      <formula>IF(G112="",TRUE,FALSE)</formula>
    </cfRule>
  </conditionalFormatting>
  <conditionalFormatting sqref="H112">
    <cfRule type="expression" priority="234" dxfId="0" stopIfTrue="1">
      <formula>IF(H112="",TRUE,FALSE)</formula>
    </cfRule>
  </conditionalFormatting>
  <conditionalFormatting sqref="I112">
    <cfRule type="expression" priority="233" dxfId="0" stopIfTrue="1">
      <formula>IF(I112="",TRUE,FALSE)</formula>
    </cfRule>
  </conditionalFormatting>
  <conditionalFormatting sqref="J112">
    <cfRule type="expression" priority="232" dxfId="0" stopIfTrue="1">
      <formula>IF(J112="",TRUE,FALSE)</formula>
    </cfRule>
  </conditionalFormatting>
  <conditionalFormatting sqref="K112">
    <cfRule type="expression" priority="231" dxfId="0" stopIfTrue="1">
      <formula>IF(K112="",TRUE,FALSE)</formula>
    </cfRule>
  </conditionalFormatting>
  <conditionalFormatting sqref="L112">
    <cfRule type="expression" priority="230" dxfId="0" stopIfTrue="1">
      <formula>IF(L112="",TRUE,FALSE)</formula>
    </cfRule>
  </conditionalFormatting>
  <conditionalFormatting sqref="M112">
    <cfRule type="expression" priority="229" dxfId="0" stopIfTrue="1">
      <formula>IF(M112="",TRUE,FALSE)</formula>
    </cfRule>
  </conditionalFormatting>
  <conditionalFormatting sqref="N112">
    <cfRule type="expression" priority="228" dxfId="0" stopIfTrue="1">
      <formula>IF(N112="",TRUE,FALSE)</formula>
    </cfRule>
  </conditionalFormatting>
  <conditionalFormatting sqref="O112">
    <cfRule type="expression" priority="227" dxfId="0" stopIfTrue="1">
      <formula>IF(O112="",TRUE,FALSE)</formula>
    </cfRule>
  </conditionalFormatting>
  <conditionalFormatting sqref="P112">
    <cfRule type="expression" priority="226" dxfId="0" stopIfTrue="1">
      <formula>IF(P112="",TRUE,FALSE)</formula>
    </cfRule>
  </conditionalFormatting>
  <conditionalFormatting sqref="Q112">
    <cfRule type="expression" priority="225" dxfId="0" stopIfTrue="1">
      <formula>IF(Q112="",TRUE,FALSE)</formula>
    </cfRule>
  </conditionalFormatting>
  <conditionalFormatting sqref="R112">
    <cfRule type="expression" priority="224" dxfId="0" stopIfTrue="1">
      <formula>IF(R112="",TRUE,FALSE)</formula>
    </cfRule>
  </conditionalFormatting>
  <conditionalFormatting sqref="G114:R114">
    <cfRule type="expression" priority="223" dxfId="0">
      <formula>IF(G114="",TRUE,FALSE)</formula>
    </cfRule>
  </conditionalFormatting>
  <conditionalFormatting sqref="G116:R116">
    <cfRule type="expression" priority="222" dxfId="0">
      <formula>IF(G116="",TRUE,FALSE)</formula>
    </cfRule>
  </conditionalFormatting>
  <conditionalFormatting sqref="G117:R117">
    <cfRule type="expression" priority="221" dxfId="0">
      <formula>IF(G117="",TRUE,FALSE)</formula>
    </cfRule>
  </conditionalFormatting>
  <conditionalFormatting sqref="G118:R118">
    <cfRule type="expression" priority="220" dxfId="0">
      <formula>IF(G118="",TRUE,FALSE)</formula>
    </cfRule>
  </conditionalFormatting>
  <conditionalFormatting sqref="G113">
    <cfRule type="expression" priority="219" dxfId="0" stopIfTrue="1">
      <formula>IF(G113="",TRUE,FALSE)</formula>
    </cfRule>
  </conditionalFormatting>
  <conditionalFormatting sqref="H113">
    <cfRule type="expression" priority="218" dxfId="0" stopIfTrue="1">
      <formula>IF(H113="",TRUE,FALSE)</formula>
    </cfRule>
  </conditionalFormatting>
  <conditionalFormatting sqref="I113">
    <cfRule type="expression" priority="217" dxfId="0" stopIfTrue="1">
      <formula>IF(I113="",TRUE,FALSE)</formula>
    </cfRule>
  </conditionalFormatting>
  <conditionalFormatting sqref="J113">
    <cfRule type="expression" priority="216" dxfId="0" stopIfTrue="1">
      <formula>IF(J113="",TRUE,FALSE)</formula>
    </cfRule>
  </conditionalFormatting>
  <conditionalFormatting sqref="K113">
    <cfRule type="expression" priority="215" dxfId="0" stopIfTrue="1">
      <formula>IF(K113="",TRUE,FALSE)</formula>
    </cfRule>
  </conditionalFormatting>
  <conditionalFormatting sqref="L113">
    <cfRule type="expression" priority="214" dxfId="0" stopIfTrue="1">
      <formula>IF(L113="",TRUE,FALSE)</formula>
    </cfRule>
  </conditionalFormatting>
  <conditionalFormatting sqref="M113">
    <cfRule type="expression" priority="213" dxfId="0" stopIfTrue="1">
      <formula>IF(M113="",TRUE,FALSE)</formula>
    </cfRule>
  </conditionalFormatting>
  <conditionalFormatting sqref="N113">
    <cfRule type="expression" priority="212" dxfId="0" stopIfTrue="1">
      <formula>IF(N113="",TRUE,FALSE)</formula>
    </cfRule>
  </conditionalFormatting>
  <conditionalFormatting sqref="O113">
    <cfRule type="expression" priority="211" dxfId="0" stopIfTrue="1">
      <formula>IF(O113="",TRUE,FALSE)</formula>
    </cfRule>
  </conditionalFormatting>
  <conditionalFormatting sqref="P113">
    <cfRule type="expression" priority="210" dxfId="0" stopIfTrue="1">
      <formula>IF(P113="",TRUE,FALSE)</formula>
    </cfRule>
  </conditionalFormatting>
  <conditionalFormatting sqref="Q113">
    <cfRule type="expression" priority="209" dxfId="0" stopIfTrue="1">
      <formula>IF(Q113="",TRUE,FALSE)</formula>
    </cfRule>
  </conditionalFormatting>
  <conditionalFormatting sqref="R113">
    <cfRule type="expression" priority="208" dxfId="0" stopIfTrue="1">
      <formula>IF(R113="",TRUE,FALSE)</formula>
    </cfRule>
  </conditionalFormatting>
  <conditionalFormatting sqref="G115">
    <cfRule type="expression" priority="206" dxfId="13" stopIfTrue="1">
      <formula>IF(G113&lt;G115,TRUE,FALSE)</formula>
    </cfRule>
    <cfRule type="expression" priority="207" dxfId="0" stopIfTrue="1">
      <formula>IF(G115="",TRUE,FALSE)</formula>
    </cfRule>
  </conditionalFormatting>
  <conditionalFormatting sqref="H115:R115">
    <cfRule type="expression" priority="204" dxfId="13" stopIfTrue="1">
      <formula>IF(H113&lt;H115,TRUE,FALSE)</formula>
    </cfRule>
    <cfRule type="expression" priority="205" dxfId="0" stopIfTrue="1">
      <formula>IF(H115="",TRUE,FALSE)</formula>
    </cfRule>
  </conditionalFormatting>
  <conditionalFormatting sqref="G112">
    <cfRule type="expression" priority="203" dxfId="0" stopIfTrue="1">
      <formula>IF(G112="",TRUE,FALSE)</formula>
    </cfRule>
  </conditionalFormatting>
  <conditionalFormatting sqref="H112">
    <cfRule type="expression" priority="202" dxfId="0" stopIfTrue="1">
      <formula>IF(H112="",TRUE,FALSE)</formula>
    </cfRule>
  </conditionalFormatting>
  <conditionalFormatting sqref="I112">
    <cfRule type="expression" priority="201" dxfId="0" stopIfTrue="1">
      <formula>IF(I112="",TRUE,FALSE)</formula>
    </cfRule>
  </conditionalFormatting>
  <conditionalFormatting sqref="J112">
    <cfRule type="expression" priority="200" dxfId="0" stopIfTrue="1">
      <formula>IF(J112="",TRUE,FALSE)</formula>
    </cfRule>
  </conditionalFormatting>
  <conditionalFormatting sqref="K112">
    <cfRule type="expression" priority="199" dxfId="0" stopIfTrue="1">
      <formula>IF(K112="",TRUE,FALSE)</formula>
    </cfRule>
  </conditionalFormatting>
  <conditionalFormatting sqref="L112">
    <cfRule type="expression" priority="198" dxfId="0" stopIfTrue="1">
      <formula>IF(L112="",TRUE,FALSE)</formula>
    </cfRule>
  </conditionalFormatting>
  <conditionalFormatting sqref="M112">
    <cfRule type="expression" priority="197" dxfId="0" stopIfTrue="1">
      <formula>IF(M112="",TRUE,FALSE)</formula>
    </cfRule>
  </conditionalFormatting>
  <conditionalFormatting sqref="N112">
    <cfRule type="expression" priority="196" dxfId="0" stopIfTrue="1">
      <formula>IF(N112="",TRUE,FALSE)</formula>
    </cfRule>
  </conditionalFormatting>
  <conditionalFormatting sqref="O112">
    <cfRule type="expression" priority="195" dxfId="0" stopIfTrue="1">
      <formula>IF(O112="",TRUE,FALSE)</formula>
    </cfRule>
  </conditionalFormatting>
  <conditionalFormatting sqref="P112">
    <cfRule type="expression" priority="194" dxfId="0" stopIfTrue="1">
      <formula>IF(P112="",TRUE,FALSE)</formula>
    </cfRule>
  </conditionalFormatting>
  <conditionalFormatting sqref="Q112">
    <cfRule type="expression" priority="193" dxfId="0" stopIfTrue="1">
      <formula>IF(Q112="",TRUE,FALSE)</formula>
    </cfRule>
  </conditionalFormatting>
  <conditionalFormatting sqref="R112">
    <cfRule type="expression" priority="192" dxfId="0" stopIfTrue="1">
      <formula>IF(R112="",TRUE,FALSE)</formula>
    </cfRule>
  </conditionalFormatting>
  <conditionalFormatting sqref="G114:R114">
    <cfRule type="expression" priority="191" dxfId="0">
      <formula>IF(G114="",TRUE,FALSE)</formula>
    </cfRule>
  </conditionalFormatting>
  <conditionalFormatting sqref="G116:R116">
    <cfRule type="expression" priority="190" dxfId="0">
      <formula>IF(G116="",TRUE,FALSE)</formula>
    </cfRule>
  </conditionalFormatting>
  <conditionalFormatting sqref="G117:R117">
    <cfRule type="expression" priority="189" dxfId="0">
      <formula>IF(G117="",TRUE,FALSE)</formula>
    </cfRule>
  </conditionalFormatting>
  <conditionalFormatting sqref="G118:R118">
    <cfRule type="expression" priority="188" dxfId="0">
      <formula>IF(G118="",TRUE,FALSE)</formula>
    </cfRule>
  </conditionalFormatting>
  <conditionalFormatting sqref="G113">
    <cfRule type="expression" priority="187" dxfId="0" stopIfTrue="1">
      <formula>IF(G113="",TRUE,FALSE)</formula>
    </cfRule>
  </conditionalFormatting>
  <conditionalFormatting sqref="H113">
    <cfRule type="expression" priority="186" dxfId="0" stopIfTrue="1">
      <formula>IF(H113="",TRUE,FALSE)</formula>
    </cfRule>
  </conditionalFormatting>
  <conditionalFormatting sqref="I113">
    <cfRule type="expression" priority="185" dxfId="0" stopIfTrue="1">
      <formula>IF(I113="",TRUE,FALSE)</formula>
    </cfRule>
  </conditionalFormatting>
  <conditionalFormatting sqref="J113">
    <cfRule type="expression" priority="184" dxfId="0" stopIfTrue="1">
      <formula>IF(J113="",TRUE,FALSE)</formula>
    </cfRule>
  </conditionalFormatting>
  <conditionalFormatting sqref="K113">
    <cfRule type="expression" priority="183" dxfId="0" stopIfTrue="1">
      <formula>IF(K113="",TRUE,FALSE)</formula>
    </cfRule>
  </conditionalFormatting>
  <conditionalFormatting sqref="L113">
    <cfRule type="expression" priority="182" dxfId="0" stopIfTrue="1">
      <formula>IF(L113="",TRUE,FALSE)</formula>
    </cfRule>
  </conditionalFormatting>
  <conditionalFormatting sqref="M113">
    <cfRule type="expression" priority="181" dxfId="0" stopIfTrue="1">
      <formula>IF(M113="",TRUE,FALSE)</formula>
    </cfRule>
  </conditionalFormatting>
  <conditionalFormatting sqref="N113">
    <cfRule type="expression" priority="180" dxfId="0" stopIfTrue="1">
      <formula>IF(N113="",TRUE,FALSE)</formula>
    </cfRule>
  </conditionalFormatting>
  <conditionalFormatting sqref="O113">
    <cfRule type="expression" priority="179" dxfId="0" stopIfTrue="1">
      <formula>IF(O113="",TRUE,FALSE)</formula>
    </cfRule>
  </conditionalFormatting>
  <conditionalFormatting sqref="P113">
    <cfRule type="expression" priority="178" dxfId="0" stopIfTrue="1">
      <formula>IF(P113="",TRUE,FALSE)</formula>
    </cfRule>
  </conditionalFormatting>
  <conditionalFormatting sqref="Q113">
    <cfRule type="expression" priority="177" dxfId="0" stopIfTrue="1">
      <formula>IF(Q113="",TRUE,FALSE)</formula>
    </cfRule>
  </conditionalFormatting>
  <conditionalFormatting sqref="R113">
    <cfRule type="expression" priority="176" dxfId="0" stopIfTrue="1">
      <formula>IF(R113="",TRUE,FALSE)</formula>
    </cfRule>
  </conditionalFormatting>
  <conditionalFormatting sqref="G115">
    <cfRule type="expression" priority="174" dxfId="13" stopIfTrue="1">
      <formula>IF(G113&lt;G115,TRUE,FALSE)</formula>
    </cfRule>
    <cfRule type="expression" priority="175" dxfId="0" stopIfTrue="1">
      <formula>IF(G115="",TRUE,FALSE)</formula>
    </cfRule>
  </conditionalFormatting>
  <conditionalFormatting sqref="H115:R115">
    <cfRule type="expression" priority="172" dxfId="13" stopIfTrue="1">
      <formula>IF(H113&lt;H115,TRUE,FALSE)</formula>
    </cfRule>
    <cfRule type="expression" priority="173" dxfId="0" stopIfTrue="1">
      <formula>IF(H115="",TRUE,FALSE)</formula>
    </cfRule>
  </conditionalFormatting>
  <conditionalFormatting sqref="G112">
    <cfRule type="expression" priority="171" dxfId="0" stopIfTrue="1">
      <formula>IF(G112="",TRUE,FALSE)</formula>
    </cfRule>
  </conditionalFormatting>
  <conditionalFormatting sqref="H112">
    <cfRule type="expression" priority="170" dxfId="0" stopIfTrue="1">
      <formula>IF(H112="",TRUE,FALSE)</formula>
    </cfRule>
  </conditionalFormatting>
  <conditionalFormatting sqref="I112">
    <cfRule type="expression" priority="169" dxfId="0" stopIfTrue="1">
      <formula>IF(I112="",TRUE,FALSE)</formula>
    </cfRule>
  </conditionalFormatting>
  <conditionalFormatting sqref="J112">
    <cfRule type="expression" priority="168" dxfId="0" stopIfTrue="1">
      <formula>IF(J112="",TRUE,FALSE)</formula>
    </cfRule>
  </conditionalFormatting>
  <conditionalFormatting sqref="K112">
    <cfRule type="expression" priority="167" dxfId="0" stopIfTrue="1">
      <formula>IF(K112="",TRUE,FALSE)</formula>
    </cfRule>
  </conditionalFormatting>
  <conditionalFormatting sqref="L112">
    <cfRule type="expression" priority="166" dxfId="0" stopIfTrue="1">
      <formula>IF(L112="",TRUE,FALSE)</formula>
    </cfRule>
  </conditionalFormatting>
  <conditionalFormatting sqref="M112">
    <cfRule type="expression" priority="165" dxfId="0" stopIfTrue="1">
      <formula>IF(M112="",TRUE,FALSE)</formula>
    </cfRule>
  </conditionalFormatting>
  <conditionalFormatting sqref="N112">
    <cfRule type="expression" priority="164" dxfId="0" stopIfTrue="1">
      <formula>IF(N112="",TRUE,FALSE)</formula>
    </cfRule>
  </conditionalFormatting>
  <conditionalFormatting sqref="O112">
    <cfRule type="expression" priority="163" dxfId="0" stopIfTrue="1">
      <formula>IF(O112="",TRUE,FALSE)</formula>
    </cfRule>
  </conditionalFormatting>
  <conditionalFormatting sqref="P112">
    <cfRule type="expression" priority="162" dxfId="0" stopIfTrue="1">
      <formula>IF(P112="",TRUE,FALSE)</formula>
    </cfRule>
  </conditionalFormatting>
  <conditionalFormatting sqref="Q112">
    <cfRule type="expression" priority="161" dxfId="0" stopIfTrue="1">
      <formula>IF(Q112="",TRUE,FALSE)</formula>
    </cfRule>
  </conditionalFormatting>
  <conditionalFormatting sqref="R112">
    <cfRule type="expression" priority="160" dxfId="0" stopIfTrue="1">
      <formula>IF(R112="",TRUE,FALSE)</formula>
    </cfRule>
  </conditionalFormatting>
  <conditionalFormatting sqref="G114:R114">
    <cfRule type="expression" priority="159" dxfId="0">
      <formula>IF(G114="",TRUE,FALSE)</formula>
    </cfRule>
  </conditionalFormatting>
  <conditionalFormatting sqref="G116:R116">
    <cfRule type="expression" priority="158" dxfId="0">
      <formula>IF(G116="",TRUE,FALSE)</formula>
    </cfRule>
  </conditionalFormatting>
  <conditionalFormatting sqref="G117:R117">
    <cfRule type="expression" priority="157" dxfId="0">
      <formula>IF(G117="",TRUE,FALSE)</formula>
    </cfRule>
  </conditionalFormatting>
  <conditionalFormatting sqref="G118:R118">
    <cfRule type="expression" priority="156" dxfId="0">
      <formula>IF(G118="",TRUE,FALSE)</formula>
    </cfRule>
  </conditionalFormatting>
  <conditionalFormatting sqref="G113">
    <cfRule type="expression" priority="155" dxfId="0" stopIfTrue="1">
      <formula>IF(G113="",TRUE,FALSE)</formula>
    </cfRule>
  </conditionalFormatting>
  <conditionalFormatting sqref="H113">
    <cfRule type="expression" priority="154" dxfId="0" stopIfTrue="1">
      <formula>IF(H113="",TRUE,FALSE)</formula>
    </cfRule>
  </conditionalFormatting>
  <conditionalFormatting sqref="I113">
    <cfRule type="expression" priority="153" dxfId="0" stopIfTrue="1">
      <formula>IF(I113="",TRUE,FALSE)</formula>
    </cfRule>
  </conditionalFormatting>
  <conditionalFormatting sqref="J113">
    <cfRule type="expression" priority="152" dxfId="0" stopIfTrue="1">
      <formula>IF(J113="",TRUE,FALSE)</formula>
    </cfRule>
  </conditionalFormatting>
  <conditionalFormatting sqref="K113">
    <cfRule type="expression" priority="151" dxfId="0" stopIfTrue="1">
      <formula>IF(K113="",TRUE,FALSE)</formula>
    </cfRule>
  </conditionalFormatting>
  <conditionalFormatting sqref="L113">
    <cfRule type="expression" priority="150" dxfId="0" stopIfTrue="1">
      <formula>IF(L113="",TRUE,FALSE)</formula>
    </cfRule>
  </conditionalFormatting>
  <conditionalFormatting sqref="M113">
    <cfRule type="expression" priority="149" dxfId="0" stopIfTrue="1">
      <formula>IF(M113="",TRUE,FALSE)</formula>
    </cfRule>
  </conditionalFormatting>
  <conditionalFormatting sqref="N113">
    <cfRule type="expression" priority="148" dxfId="0" stopIfTrue="1">
      <formula>IF(N113="",TRUE,FALSE)</formula>
    </cfRule>
  </conditionalFormatting>
  <conditionalFormatting sqref="O113">
    <cfRule type="expression" priority="147" dxfId="0" stopIfTrue="1">
      <formula>IF(O113="",TRUE,FALSE)</formula>
    </cfRule>
  </conditionalFormatting>
  <conditionalFormatting sqref="P113">
    <cfRule type="expression" priority="146" dxfId="0" stopIfTrue="1">
      <formula>IF(P113="",TRUE,FALSE)</formula>
    </cfRule>
  </conditionalFormatting>
  <conditionalFormatting sqref="Q113">
    <cfRule type="expression" priority="145" dxfId="0" stopIfTrue="1">
      <formula>IF(Q113="",TRUE,FALSE)</formula>
    </cfRule>
  </conditionalFormatting>
  <conditionalFormatting sqref="R113">
    <cfRule type="expression" priority="144" dxfId="0" stopIfTrue="1">
      <formula>IF(R113="",TRUE,FALSE)</formula>
    </cfRule>
  </conditionalFormatting>
  <conditionalFormatting sqref="G115">
    <cfRule type="expression" priority="142" dxfId="13" stopIfTrue="1">
      <formula>IF(G113&lt;G115,TRUE,FALSE)</formula>
    </cfRule>
    <cfRule type="expression" priority="143" dxfId="0" stopIfTrue="1">
      <formula>IF(G115="",TRUE,FALSE)</formula>
    </cfRule>
  </conditionalFormatting>
  <conditionalFormatting sqref="H115:R115">
    <cfRule type="expression" priority="140" dxfId="13" stopIfTrue="1">
      <formula>IF(H113&lt;H115,TRUE,FALSE)</formula>
    </cfRule>
    <cfRule type="expression" priority="141" dxfId="0" stopIfTrue="1">
      <formula>IF(H115="",TRUE,FALSE)</formula>
    </cfRule>
  </conditionalFormatting>
  <conditionalFormatting sqref="G112">
    <cfRule type="expression" priority="139" dxfId="0" stopIfTrue="1">
      <formula>IF(G112="",TRUE,FALSE)</formula>
    </cfRule>
  </conditionalFormatting>
  <conditionalFormatting sqref="H112">
    <cfRule type="expression" priority="138" dxfId="0" stopIfTrue="1">
      <formula>IF(H112="",TRUE,FALSE)</formula>
    </cfRule>
  </conditionalFormatting>
  <conditionalFormatting sqref="I112">
    <cfRule type="expression" priority="137" dxfId="0" stopIfTrue="1">
      <formula>IF(I112="",TRUE,FALSE)</formula>
    </cfRule>
  </conditionalFormatting>
  <conditionalFormatting sqref="J112">
    <cfRule type="expression" priority="136" dxfId="0" stopIfTrue="1">
      <formula>IF(J112="",TRUE,FALSE)</formula>
    </cfRule>
  </conditionalFormatting>
  <conditionalFormatting sqref="K112">
    <cfRule type="expression" priority="135" dxfId="0" stopIfTrue="1">
      <formula>IF(K112="",TRUE,FALSE)</formula>
    </cfRule>
  </conditionalFormatting>
  <conditionalFormatting sqref="L112">
    <cfRule type="expression" priority="134" dxfId="0" stopIfTrue="1">
      <formula>IF(L112="",TRUE,FALSE)</formula>
    </cfRule>
  </conditionalFormatting>
  <conditionalFormatting sqref="M112">
    <cfRule type="expression" priority="133" dxfId="0" stopIfTrue="1">
      <formula>IF(M112="",TRUE,FALSE)</formula>
    </cfRule>
  </conditionalFormatting>
  <conditionalFormatting sqref="N112">
    <cfRule type="expression" priority="132" dxfId="0" stopIfTrue="1">
      <formula>IF(N112="",TRUE,FALSE)</formula>
    </cfRule>
  </conditionalFormatting>
  <conditionalFormatting sqref="O112">
    <cfRule type="expression" priority="131" dxfId="0" stopIfTrue="1">
      <formula>IF(O112="",TRUE,FALSE)</formula>
    </cfRule>
  </conditionalFormatting>
  <conditionalFormatting sqref="P112">
    <cfRule type="expression" priority="130" dxfId="0" stopIfTrue="1">
      <formula>IF(P112="",TRUE,FALSE)</formula>
    </cfRule>
  </conditionalFormatting>
  <conditionalFormatting sqref="Q112">
    <cfRule type="expression" priority="129" dxfId="0" stopIfTrue="1">
      <formula>IF(Q112="",TRUE,FALSE)</formula>
    </cfRule>
  </conditionalFormatting>
  <conditionalFormatting sqref="R112">
    <cfRule type="expression" priority="128" dxfId="0" stopIfTrue="1">
      <formula>IF(R112="",TRUE,FALSE)</formula>
    </cfRule>
  </conditionalFormatting>
  <conditionalFormatting sqref="G114:R114">
    <cfRule type="expression" priority="127" dxfId="0">
      <formula>IF(G114="",TRUE,FALSE)</formula>
    </cfRule>
  </conditionalFormatting>
  <conditionalFormatting sqref="G116:R116">
    <cfRule type="expression" priority="126" dxfId="0">
      <formula>IF(G116="",TRUE,FALSE)</formula>
    </cfRule>
  </conditionalFormatting>
  <conditionalFormatting sqref="G117:R117">
    <cfRule type="expression" priority="125" dxfId="0">
      <formula>IF(G117="",TRUE,FALSE)</formula>
    </cfRule>
  </conditionalFormatting>
  <conditionalFormatting sqref="G118:R118">
    <cfRule type="expression" priority="124" dxfId="0">
      <formula>IF(G118="",TRUE,FALSE)</formula>
    </cfRule>
  </conditionalFormatting>
  <conditionalFormatting sqref="G113">
    <cfRule type="expression" priority="123" dxfId="0" stopIfTrue="1">
      <formula>IF(G113="",TRUE,FALSE)</formula>
    </cfRule>
  </conditionalFormatting>
  <conditionalFormatting sqref="H113">
    <cfRule type="expression" priority="122" dxfId="0" stopIfTrue="1">
      <formula>IF(H113="",TRUE,FALSE)</formula>
    </cfRule>
  </conditionalFormatting>
  <conditionalFormatting sqref="I113">
    <cfRule type="expression" priority="121" dxfId="0" stopIfTrue="1">
      <formula>IF(I113="",TRUE,FALSE)</formula>
    </cfRule>
  </conditionalFormatting>
  <conditionalFormatting sqref="J113">
    <cfRule type="expression" priority="120" dxfId="0" stopIfTrue="1">
      <formula>IF(J113="",TRUE,FALSE)</formula>
    </cfRule>
  </conditionalFormatting>
  <conditionalFormatting sqref="K113">
    <cfRule type="expression" priority="119" dxfId="0" stopIfTrue="1">
      <formula>IF(K113="",TRUE,FALSE)</formula>
    </cfRule>
  </conditionalFormatting>
  <conditionalFormatting sqref="L113">
    <cfRule type="expression" priority="118" dxfId="0" stopIfTrue="1">
      <formula>IF(L113="",TRUE,FALSE)</formula>
    </cfRule>
  </conditionalFormatting>
  <conditionalFormatting sqref="M113">
    <cfRule type="expression" priority="117" dxfId="0" stopIfTrue="1">
      <formula>IF(M113="",TRUE,FALSE)</formula>
    </cfRule>
  </conditionalFormatting>
  <conditionalFormatting sqref="N113">
    <cfRule type="expression" priority="116" dxfId="0" stopIfTrue="1">
      <formula>IF(N113="",TRUE,FALSE)</formula>
    </cfRule>
  </conditionalFormatting>
  <conditionalFormatting sqref="O113">
    <cfRule type="expression" priority="115" dxfId="0" stopIfTrue="1">
      <formula>IF(O113="",TRUE,FALSE)</formula>
    </cfRule>
  </conditionalFormatting>
  <conditionalFormatting sqref="P113">
    <cfRule type="expression" priority="114" dxfId="0" stopIfTrue="1">
      <formula>IF(P113="",TRUE,FALSE)</formula>
    </cfRule>
  </conditionalFormatting>
  <conditionalFormatting sqref="Q113">
    <cfRule type="expression" priority="113" dxfId="0" stopIfTrue="1">
      <formula>IF(Q113="",TRUE,FALSE)</formula>
    </cfRule>
  </conditionalFormatting>
  <conditionalFormatting sqref="R113">
    <cfRule type="expression" priority="112" dxfId="0" stopIfTrue="1">
      <formula>IF(R113="",TRUE,FALSE)</formula>
    </cfRule>
  </conditionalFormatting>
  <conditionalFormatting sqref="G115">
    <cfRule type="expression" priority="110" dxfId="13" stopIfTrue="1">
      <formula>IF(G113&lt;G115,TRUE,FALSE)</formula>
    </cfRule>
    <cfRule type="expression" priority="111" dxfId="0" stopIfTrue="1">
      <formula>IF(G115="",TRUE,FALSE)</formula>
    </cfRule>
  </conditionalFormatting>
  <conditionalFormatting sqref="H115:R115">
    <cfRule type="expression" priority="108" dxfId="13" stopIfTrue="1">
      <formula>IF(H113&lt;H115,TRUE,FALSE)</formula>
    </cfRule>
    <cfRule type="expression" priority="109" dxfId="0" stopIfTrue="1">
      <formula>IF(H115="",TRUE,FALSE)</formula>
    </cfRule>
  </conditionalFormatting>
  <conditionalFormatting sqref="G112">
    <cfRule type="expression" priority="107" dxfId="0" stopIfTrue="1">
      <formula>IF(G112="",TRUE,FALSE)</formula>
    </cfRule>
  </conditionalFormatting>
  <conditionalFormatting sqref="H112">
    <cfRule type="expression" priority="106" dxfId="0" stopIfTrue="1">
      <formula>IF(H112="",TRUE,FALSE)</formula>
    </cfRule>
  </conditionalFormatting>
  <conditionalFormatting sqref="I112">
    <cfRule type="expression" priority="105" dxfId="0" stopIfTrue="1">
      <formula>IF(I112="",TRUE,FALSE)</formula>
    </cfRule>
  </conditionalFormatting>
  <conditionalFormatting sqref="J112">
    <cfRule type="expression" priority="104" dxfId="0" stopIfTrue="1">
      <formula>IF(J112="",TRUE,FALSE)</formula>
    </cfRule>
  </conditionalFormatting>
  <conditionalFormatting sqref="K112">
    <cfRule type="expression" priority="103" dxfId="0" stopIfTrue="1">
      <formula>IF(K112="",TRUE,FALSE)</formula>
    </cfRule>
  </conditionalFormatting>
  <conditionalFormatting sqref="L112">
    <cfRule type="expression" priority="102" dxfId="0" stopIfTrue="1">
      <formula>IF(L112="",TRUE,FALSE)</formula>
    </cfRule>
  </conditionalFormatting>
  <conditionalFormatting sqref="M112">
    <cfRule type="expression" priority="101" dxfId="0" stopIfTrue="1">
      <formula>IF(M112="",TRUE,FALSE)</formula>
    </cfRule>
  </conditionalFormatting>
  <conditionalFormatting sqref="N112">
    <cfRule type="expression" priority="100" dxfId="0" stopIfTrue="1">
      <formula>IF(N112="",TRUE,FALSE)</formula>
    </cfRule>
  </conditionalFormatting>
  <conditionalFormatting sqref="O112">
    <cfRule type="expression" priority="99" dxfId="0" stopIfTrue="1">
      <formula>IF(O112="",TRUE,FALSE)</formula>
    </cfRule>
  </conditionalFormatting>
  <conditionalFormatting sqref="P112">
    <cfRule type="expression" priority="98" dxfId="0" stopIfTrue="1">
      <formula>IF(P112="",TRUE,FALSE)</formula>
    </cfRule>
  </conditionalFormatting>
  <conditionalFormatting sqref="Q112">
    <cfRule type="expression" priority="97" dxfId="0" stopIfTrue="1">
      <formula>IF(Q112="",TRUE,FALSE)</formula>
    </cfRule>
  </conditionalFormatting>
  <conditionalFormatting sqref="R112">
    <cfRule type="expression" priority="96" dxfId="0" stopIfTrue="1">
      <formula>IF(R112="",TRUE,FALSE)</formula>
    </cfRule>
  </conditionalFormatting>
  <conditionalFormatting sqref="G114:R114">
    <cfRule type="expression" priority="95" dxfId="0">
      <formula>IF(G114="",TRUE,FALSE)</formula>
    </cfRule>
  </conditionalFormatting>
  <conditionalFormatting sqref="G116:R116">
    <cfRule type="expression" priority="94" dxfId="0">
      <formula>IF(G116="",TRUE,FALSE)</formula>
    </cfRule>
  </conditionalFormatting>
  <conditionalFormatting sqref="G117:R117">
    <cfRule type="expression" priority="93" dxfId="0">
      <formula>IF(G117="",TRUE,FALSE)</formula>
    </cfRule>
  </conditionalFormatting>
  <conditionalFormatting sqref="G118:R118">
    <cfRule type="expression" priority="92" dxfId="0">
      <formula>IF(G118="",TRUE,FALSE)</formula>
    </cfRule>
  </conditionalFormatting>
  <conditionalFormatting sqref="G113">
    <cfRule type="expression" priority="91" dxfId="0" stopIfTrue="1">
      <formula>IF(G113="",TRUE,FALSE)</formula>
    </cfRule>
  </conditionalFormatting>
  <conditionalFormatting sqref="H113">
    <cfRule type="expression" priority="90" dxfId="0" stopIfTrue="1">
      <formula>IF(H113="",TRUE,FALSE)</formula>
    </cfRule>
  </conditionalFormatting>
  <conditionalFormatting sqref="I113">
    <cfRule type="expression" priority="89" dxfId="0" stopIfTrue="1">
      <formula>IF(I113="",TRUE,FALSE)</formula>
    </cfRule>
  </conditionalFormatting>
  <conditionalFormatting sqref="J113">
    <cfRule type="expression" priority="88" dxfId="0" stopIfTrue="1">
      <formula>IF(J113="",TRUE,FALSE)</formula>
    </cfRule>
  </conditionalFormatting>
  <conditionalFormatting sqref="K113">
    <cfRule type="expression" priority="87" dxfId="0" stopIfTrue="1">
      <formula>IF(K113="",TRUE,FALSE)</formula>
    </cfRule>
  </conditionalFormatting>
  <conditionalFormatting sqref="L113">
    <cfRule type="expression" priority="86" dxfId="0" stopIfTrue="1">
      <formula>IF(L113="",TRUE,FALSE)</formula>
    </cfRule>
  </conditionalFormatting>
  <conditionalFormatting sqref="M113">
    <cfRule type="expression" priority="85" dxfId="0" stopIfTrue="1">
      <formula>IF(M113="",TRUE,FALSE)</formula>
    </cfRule>
  </conditionalFormatting>
  <conditionalFormatting sqref="N113">
    <cfRule type="expression" priority="84" dxfId="0" stopIfTrue="1">
      <formula>IF(N113="",TRUE,FALSE)</formula>
    </cfRule>
  </conditionalFormatting>
  <conditionalFormatting sqref="O113">
    <cfRule type="expression" priority="83" dxfId="0" stopIfTrue="1">
      <formula>IF(O113="",TRUE,FALSE)</formula>
    </cfRule>
  </conditionalFormatting>
  <conditionalFormatting sqref="P113">
    <cfRule type="expression" priority="82" dxfId="0" stopIfTrue="1">
      <formula>IF(P113="",TRUE,FALSE)</formula>
    </cfRule>
  </conditionalFormatting>
  <conditionalFormatting sqref="Q113">
    <cfRule type="expression" priority="81" dxfId="0" stopIfTrue="1">
      <formula>IF(Q113="",TRUE,FALSE)</formula>
    </cfRule>
  </conditionalFormatting>
  <conditionalFormatting sqref="R113">
    <cfRule type="expression" priority="80" dxfId="0" stopIfTrue="1">
      <formula>IF(R113="",TRUE,FALSE)</formula>
    </cfRule>
  </conditionalFormatting>
  <conditionalFormatting sqref="G115">
    <cfRule type="expression" priority="78" dxfId="13" stopIfTrue="1">
      <formula>IF(G113&lt;G115,TRUE,FALSE)</formula>
    </cfRule>
    <cfRule type="expression" priority="79" dxfId="0" stopIfTrue="1">
      <formula>IF(G115="",TRUE,FALSE)</formula>
    </cfRule>
  </conditionalFormatting>
  <conditionalFormatting sqref="H115:R115">
    <cfRule type="expression" priority="76" dxfId="13" stopIfTrue="1">
      <formula>IF(H113&lt;H115,TRUE,FALSE)</formula>
    </cfRule>
    <cfRule type="expression" priority="77" dxfId="0" stopIfTrue="1">
      <formula>IF(H115="",TRUE,FALSE)</formula>
    </cfRule>
  </conditionalFormatting>
  <conditionalFormatting sqref="G112">
    <cfRule type="expression" priority="75" dxfId="0" stopIfTrue="1">
      <formula>IF(G112="",TRUE,FALSE)</formula>
    </cfRule>
  </conditionalFormatting>
  <conditionalFormatting sqref="H112">
    <cfRule type="expression" priority="74" dxfId="0" stopIfTrue="1">
      <formula>IF(H112="",TRUE,FALSE)</formula>
    </cfRule>
  </conditionalFormatting>
  <conditionalFormatting sqref="I112">
    <cfRule type="expression" priority="73" dxfId="0" stopIfTrue="1">
      <formula>IF(I112="",TRUE,FALSE)</formula>
    </cfRule>
  </conditionalFormatting>
  <conditionalFormatting sqref="J112">
    <cfRule type="expression" priority="72" dxfId="0" stopIfTrue="1">
      <formula>IF(J112="",TRUE,FALSE)</formula>
    </cfRule>
  </conditionalFormatting>
  <conditionalFormatting sqref="K112">
    <cfRule type="expression" priority="71" dxfId="0" stopIfTrue="1">
      <formula>IF(K112="",TRUE,FALSE)</formula>
    </cfRule>
  </conditionalFormatting>
  <conditionalFormatting sqref="L112">
    <cfRule type="expression" priority="70" dxfId="0" stopIfTrue="1">
      <formula>IF(L112="",TRUE,FALSE)</formula>
    </cfRule>
  </conditionalFormatting>
  <conditionalFormatting sqref="M112">
    <cfRule type="expression" priority="69" dxfId="0" stopIfTrue="1">
      <formula>IF(M112="",TRUE,FALSE)</formula>
    </cfRule>
  </conditionalFormatting>
  <conditionalFormatting sqref="N112">
    <cfRule type="expression" priority="68" dxfId="0" stopIfTrue="1">
      <formula>IF(N112="",TRUE,FALSE)</formula>
    </cfRule>
  </conditionalFormatting>
  <conditionalFormatting sqref="O112">
    <cfRule type="expression" priority="67" dxfId="0" stopIfTrue="1">
      <formula>IF(O112="",TRUE,FALSE)</formula>
    </cfRule>
  </conditionalFormatting>
  <conditionalFormatting sqref="P112">
    <cfRule type="expression" priority="66" dxfId="0" stopIfTrue="1">
      <formula>IF(P112="",TRUE,FALSE)</formula>
    </cfRule>
  </conditionalFormatting>
  <conditionalFormatting sqref="Q112">
    <cfRule type="expression" priority="65" dxfId="0" stopIfTrue="1">
      <formula>IF(Q112="",TRUE,FALSE)</formula>
    </cfRule>
  </conditionalFormatting>
  <conditionalFormatting sqref="R112">
    <cfRule type="expression" priority="64" dxfId="0" stopIfTrue="1">
      <formula>IF(R112="",TRUE,FALSE)</formula>
    </cfRule>
  </conditionalFormatting>
  <conditionalFormatting sqref="G113">
    <cfRule type="expression" priority="63" dxfId="0" stopIfTrue="1">
      <formula>IF(G113="",TRUE,FALSE)</formula>
    </cfRule>
  </conditionalFormatting>
  <conditionalFormatting sqref="H113">
    <cfRule type="expression" priority="62" dxfId="0" stopIfTrue="1">
      <formula>IF(H113="",TRUE,FALSE)</formula>
    </cfRule>
  </conditionalFormatting>
  <conditionalFormatting sqref="I113">
    <cfRule type="expression" priority="61" dxfId="0" stopIfTrue="1">
      <formula>IF(I113="",TRUE,FALSE)</formula>
    </cfRule>
  </conditionalFormatting>
  <conditionalFormatting sqref="J113">
    <cfRule type="expression" priority="60" dxfId="0" stopIfTrue="1">
      <formula>IF(J113="",TRUE,FALSE)</formula>
    </cfRule>
  </conditionalFormatting>
  <conditionalFormatting sqref="K113">
    <cfRule type="expression" priority="59" dxfId="0" stopIfTrue="1">
      <formula>IF(K113="",TRUE,FALSE)</formula>
    </cfRule>
  </conditionalFormatting>
  <conditionalFormatting sqref="L113">
    <cfRule type="expression" priority="58" dxfId="0" stopIfTrue="1">
      <formula>IF(L113="",TRUE,FALSE)</formula>
    </cfRule>
  </conditionalFormatting>
  <conditionalFormatting sqref="M113">
    <cfRule type="expression" priority="57" dxfId="0" stopIfTrue="1">
      <formula>IF(M113="",TRUE,FALSE)</formula>
    </cfRule>
  </conditionalFormatting>
  <conditionalFormatting sqref="N113">
    <cfRule type="expression" priority="56" dxfId="0" stopIfTrue="1">
      <formula>IF(N113="",TRUE,FALSE)</formula>
    </cfRule>
  </conditionalFormatting>
  <conditionalFormatting sqref="O113">
    <cfRule type="expression" priority="55" dxfId="0" stopIfTrue="1">
      <formula>IF(O113="",TRUE,FALSE)</formula>
    </cfRule>
  </conditionalFormatting>
  <conditionalFormatting sqref="P113">
    <cfRule type="expression" priority="54" dxfId="0" stopIfTrue="1">
      <formula>IF(P113="",TRUE,FALSE)</formula>
    </cfRule>
  </conditionalFormatting>
  <conditionalFormatting sqref="Q113">
    <cfRule type="expression" priority="53" dxfId="0" stopIfTrue="1">
      <formula>IF(Q113="",TRUE,FALSE)</formula>
    </cfRule>
  </conditionalFormatting>
  <conditionalFormatting sqref="R113">
    <cfRule type="expression" priority="52" dxfId="0" stopIfTrue="1">
      <formula>IF(R113="",TRUE,FALSE)</formula>
    </cfRule>
  </conditionalFormatting>
  <conditionalFormatting sqref="G116:R116">
    <cfRule type="expression" priority="51" dxfId="0">
      <formula>IF(G116="",TRUE,FALSE)</formula>
    </cfRule>
  </conditionalFormatting>
  <conditionalFormatting sqref="G117:R117">
    <cfRule type="expression" priority="50" dxfId="0">
      <formula>IF(G117="",TRUE,FALSE)</formula>
    </cfRule>
  </conditionalFormatting>
  <conditionalFormatting sqref="G118:R118">
    <cfRule type="expression" priority="49" dxfId="0">
      <formula>IF(G118="",TRUE,FALSE)</formula>
    </cfRule>
  </conditionalFormatting>
  <conditionalFormatting sqref="G115">
    <cfRule type="expression" priority="47" dxfId="13" stopIfTrue="1">
      <formula>IF(G113&lt;G115,TRUE,FALSE)</formula>
    </cfRule>
    <cfRule type="expression" priority="48" dxfId="0" stopIfTrue="1">
      <formula>IF(G115="",TRUE,FALSE)</formula>
    </cfRule>
  </conditionalFormatting>
  <conditionalFormatting sqref="H115:R115">
    <cfRule type="expression" priority="45" dxfId="13" stopIfTrue="1">
      <formula>IF(H113&lt;H115,TRUE,FALSE)</formula>
    </cfRule>
    <cfRule type="expression" priority="46" dxfId="0" stopIfTrue="1">
      <formula>IF(H115="",TRUE,FALSE)</formula>
    </cfRule>
  </conditionalFormatting>
  <conditionalFormatting sqref="G115">
    <cfRule type="expression" priority="44" dxfId="0" stopIfTrue="1">
      <formula>IF(G115="",TRUE,FALSE)</formula>
    </cfRule>
  </conditionalFormatting>
  <conditionalFormatting sqref="H115">
    <cfRule type="expression" priority="43" dxfId="0" stopIfTrue="1">
      <formula>IF(H115="",TRUE,FALSE)</formula>
    </cfRule>
  </conditionalFormatting>
  <conditionalFormatting sqref="I115">
    <cfRule type="expression" priority="42" dxfId="0" stopIfTrue="1">
      <formula>IF(I115="",TRUE,FALSE)</formula>
    </cfRule>
  </conditionalFormatting>
  <conditionalFormatting sqref="J115">
    <cfRule type="expression" priority="41" dxfId="0" stopIfTrue="1">
      <formula>IF(J115="",TRUE,FALSE)</formula>
    </cfRule>
  </conditionalFormatting>
  <conditionalFormatting sqref="K115">
    <cfRule type="expression" priority="40" dxfId="0" stopIfTrue="1">
      <formula>IF(K115="",TRUE,FALSE)</formula>
    </cfRule>
  </conditionalFormatting>
  <conditionalFormatting sqref="L115">
    <cfRule type="expression" priority="39" dxfId="0" stopIfTrue="1">
      <formula>IF(L115="",TRUE,FALSE)</formula>
    </cfRule>
  </conditionalFormatting>
  <conditionalFormatting sqref="M115">
    <cfRule type="expression" priority="38" dxfId="0" stopIfTrue="1">
      <formula>IF(M115="",TRUE,FALSE)</formula>
    </cfRule>
  </conditionalFormatting>
  <conditionalFormatting sqref="N115">
    <cfRule type="expression" priority="37" dxfId="0" stopIfTrue="1">
      <formula>IF(N115="",TRUE,FALSE)</formula>
    </cfRule>
  </conditionalFormatting>
  <conditionalFormatting sqref="O115">
    <cfRule type="expression" priority="36" dxfId="0" stopIfTrue="1">
      <formula>IF(O115="",TRUE,FALSE)</formula>
    </cfRule>
  </conditionalFormatting>
  <conditionalFormatting sqref="P115">
    <cfRule type="expression" priority="35" dxfId="0" stopIfTrue="1">
      <formula>IF(P115="",TRUE,FALSE)</formula>
    </cfRule>
  </conditionalFormatting>
  <conditionalFormatting sqref="Q115">
    <cfRule type="expression" priority="34" dxfId="0" stopIfTrue="1">
      <formula>IF(Q115="",TRUE,FALSE)</formula>
    </cfRule>
  </conditionalFormatting>
  <conditionalFormatting sqref="R115">
    <cfRule type="expression" priority="33" dxfId="0" stopIfTrue="1">
      <formula>IF(R115="",TRUE,FALSE)</formula>
    </cfRule>
  </conditionalFormatting>
  <conditionalFormatting sqref="G115">
    <cfRule type="expression" priority="31" dxfId="13" stopIfTrue="1">
      <formula>IF(G113&lt;G115,TRUE,FALSE)</formula>
    </cfRule>
    <cfRule type="expression" priority="32" dxfId="0" stopIfTrue="1">
      <formula>IF(G115="",TRUE,FALSE)</formula>
    </cfRule>
  </conditionalFormatting>
  <conditionalFormatting sqref="H115:R115">
    <cfRule type="expression" priority="29" dxfId="13" stopIfTrue="1">
      <formula>IF(H113&lt;H115,TRUE,FALSE)</formula>
    </cfRule>
    <cfRule type="expression" priority="30" dxfId="0" stopIfTrue="1">
      <formula>IF(H115="",TRUE,FALSE)</formula>
    </cfRule>
  </conditionalFormatting>
  <conditionalFormatting sqref="G115">
    <cfRule type="expression" priority="27" dxfId="13" stopIfTrue="1">
      <formula>IF(G113&lt;G115,TRUE,FALSE)</formula>
    </cfRule>
    <cfRule type="expression" priority="28" dxfId="0" stopIfTrue="1">
      <formula>IF(G115="",TRUE,FALSE)</formula>
    </cfRule>
  </conditionalFormatting>
  <conditionalFormatting sqref="H115:R115">
    <cfRule type="expression" priority="25" dxfId="13" stopIfTrue="1">
      <formula>IF(H113&lt;H115,TRUE,FALSE)</formula>
    </cfRule>
    <cfRule type="expression" priority="26" dxfId="0" stopIfTrue="1">
      <formula>IF(H115="",TRUE,FALSE)</formula>
    </cfRule>
  </conditionalFormatting>
  <conditionalFormatting sqref="G115">
    <cfRule type="expression" priority="23" dxfId="13" stopIfTrue="1">
      <formula>IF(G113&lt;G115,TRUE,FALSE)</formula>
    </cfRule>
    <cfRule type="expression" priority="24" dxfId="0" stopIfTrue="1">
      <formula>IF(G115="",TRUE,FALSE)</formula>
    </cfRule>
  </conditionalFormatting>
  <conditionalFormatting sqref="H115:R115">
    <cfRule type="expression" priority="21" dxfId="13" stopIfTrue="1">
      <formula>IF(H113&lt;H115,TRUE,FALSE)</formula>
    </cfRule>
    <cfRule type="expression" priority="22" dxfId="0" stopIfTrue="1">
      <formula>IF(H115="",TRUE,FALSE)</formula>
    </cfRule>
  </conditionalFormatting>
  <conditionalFormatting sqref="G115">
    <cfRule type="expression" priority="20" dxfId="0" stopIfTrue="1">
      <formula>IF(G115="",TRUE,FALSE)</formula>
    </cfRule>
  </conditionalFormatting>
  <conditionalFormatting sqref="H115">
    <cfRule type="expression" priority="19" dxfId="0" stopIfTrue="1">
      <formula>IF(H115="",TRUE,FALSE)</formula>
    </cfRule>
  </conditionalFormatting>
  <conditionalFormatting sqref="I115">
    <cfRule type="expression" priority="18" dxfId="0" stopIfTrue="1">
      <formula>IF(I115="",TRUE,FALSE)</formula>
    </cfRule>
  </conditionalFormatting>
  <conditionalFormatting sqref="J115">
    <cfRule type="expression" priority="17" dxfId="0" stopIfTrue="1">
      <formula>IF(J115="",TRUE,FALSE)</formula>
    </cfRule>
  </conditionalFormatting>
  <conditionalFormatting sqref="K115">
    <cfRule type="expression" priority="16" dxfId="0" stopIfTrue="1">
      <formula>IF(K115="",TRUE,FALSE)</formula>
    </cfRule>
  </conditionalFormatting>
  <conditionalFormatting sqref="L115">
    <cfRule type="expression" priority="15" dxfId="0" stopIfTrue="1">
      <formula>IF(L115="",TRUE,FALSE)</formula>
    </cfRule>
  </conditionalFormatting>
  <conditionalFormatting sqref="M115">
    <cfRule type="expression" priority="14" dxfId="0" stopIfTrue="1">
      <formula>IF(M115="",TRUE,FALSE)</formula>
    </cfRule>
  </conditionalFormatting>
  <conditionalFormatting sqref="N115">
    <cfRule type="expression" priority="13" dxfId="0" stopIfTrue="1">
      <formula>IF(N115="",TRUE,FALSE)</formula>
    </cfRule>
  </conditionalFormatting>
  <conditionalFormatting sqref="O115">
    <cfRule type="expression" priority="12" dxfId="0" stopIfTrue="1">
      <formula>IF(O115="",TRUE,FALSE)</formula>
    </cfRule>
  </conditionalFormatting>
  <conditionalFormatting sqref="P115">
    <cfRule type="expression" priority="11" dxfId="0" stopIfTrue="1">
      <formula>IF(P115="",TRUE,FALSE)</formula>
    </cfRule>
  </conditionalFormatting>
  <conditionalFormatting sqref="Q115">
    <cfRule type="expression" priority="10" dxfId="0" stopIfTrue="1">
      <formula>IF(Q115="",TRUE,FALSE)</formula>
    </cfRule>
  </conditionalFormatting>
  <conditionalFormatting sqref="R115">
    <cfRule type="expression" priority="9" dxfId="0" stopIfTrue="1">
      <formula>IF(R115="",TRUE,FALSE)</formula>
    </cfRule>
  </conditionalFormatting>
  <dataValidations count="20">
    <dataValidation type="whole" allowBlank="1" showInputMessage="1" showErrorMessage="1" prompt="Укажите количество рабочих дней в период отопления. Если рабочих дней не было, поставьте - 0" error="Значение не может быть больше количества отопительных дней" sqref="G37:R37 G50:R50 G63:R63 G76:R76 G89:R89 G102:R102 G115:R115 G128:R128 G141:R141 G154:R154">
      <formula1>0</formula1>
      <formula2>G35</formula2>
    </dataValidation>
    <dataValidation type="whole" allowBlank="1" showInputMessage="1" showErrorMessage="1" prompt="Укажите количество дней фактической работы системы отопления. Если отопление не работало, поставьте - 0" error="Необходимо ввести целое числовое значение в диапазоне от 0 до 31" sqref="G35 I35 K35 M35:N35 P35 R35 G48 I48 K48 M48:N48 P48 R48 G61 I61 K61 M61:N61 P61 R61 G74 I74 K74 M74:N74 P74 R74 G87 I87 K87 M87:N87 P87 R87 G100 I100 K100 M100:N100 P100 R100 G113 I113 K113 M113:N113 P113 R113 G126 I126 K126 M126:N126 P126 R126 G139 I139 K139 M139:N139 P139 R139 G152 I152 K152 M152:N152 P152 R152">
      <formula1>0</formula1>
      <formula2>31</formula2>
    </dataValidation>
    <dataValidation type="whole" allowBlank="1" showInputMessage="1" showErrorMessage="1" prompt="Укажите количество дней фактической работы системы отопления. Если отопление не работало, поставьте - 0" error="Необходимо ввести целое числовое значение в диапазоне от 0 до 30" sqref="Q35 O35 L35 J35 Q48 O48 L48 J48 Q61 O61 L61 J61 Q74 O74 L74 J74 Q87 O87 L87 J87 Q100 O100 L100 J100 Q113 O113 L113 J113 Q126 O126 L126 J126 Q139 O139 L139 J139 Q152 O152 L152 J152">
      <formula1>0</formula1>
      <formula2>30</formula2>
    </dataValidation>
    <dataValidation type="whole" allowBlank="1" showInputMessage="1" showErrorMessage="1" prompt="Укажите количество дней фактической работы системы отопления. Если отопление не работало, поставьте - 0" error="Необходимо ввести целое числовое значение в диапазоне от 0 до 29" sqref="H35 H48 H61 H74 H87 H100 H113 H126 H139 H152">
      <formula1>0</formula1>
      <formula2>29</formula2>
    </dataValidation>
    <dataValidation allowBlank="1" showInputMessage="1" showErrorMessage="1" prompt="Выберите значение из выпадающего списка" error="Выберите значение из списка" sqref="G41:R41"/>
    <dataValidation type="decimal" allowBlank="1" showInputMessage="1" showErrorMessage="1" prompt="Укажите долю пластиковых окон в здании" error="необходимо ввести числовое положительное значение в диапазоне от 0 до 100" sqref="G36:R36 G49:R49 G62:R62 G75:R75 G88:R88 G101:R101 G114:R114 G127:R127 G140:R140 G153:R153">
      <formula1>0</formula1>
      <formula2>1</formula2>
    </dataValidation>
    <dataValidation allowBlank="1" showInputMessage="1" showErrorMessage="1" prompt="Укажите наличие в здании прочих потребителей тепловой энергии. Если потребители отсутствуют, поставьте - нет" sqref="G157:R157 G53:R53 G66:R66 G79:R79 G92:R92 G105:R105 G118:R118 G131:R131 G144:R144"/>
    <dataValidation type="whole" allowBlank="1" showInputMessage="1" showErrorMessage="1" prompt="Укажите количество тепловых пунктов здания" error="Необходимо ввести целое, положительное значение" sqref="G52:R52 G143:R143 G65:R65 G130:R130 G78:R78 G91:R91 G104:R104 G117:R117 G156:R156">
      <formula1>0</formula1>
      <formula2>50</formula2>
    </dataValidation>
    <dataValidation type="decimal" allowBlank="1" showInputMessage="1" showErrorMessage="1" prompt="Укажите количество часов работы в сутки" error="Необходимо указать числовое значение в диапазоне от 0 до 24" sqref="G51:R51 G142:R142 G64:R64 G129:R129 G77:R77 G90:R90 G103:R103 G116:R116 G155:R155">
      <formula1>0</formula1>
      <formula2>24</formula2>
    </dataValidation>
    <dataValidation type="decimal" allowBlank="1" showInputMessage="1" showErrorMessage="1" prompt="Укажите значение фактической температуры воздуха внутри помещений" error="Необходимо указать числовое значение" sqref="G34:R34 G125:R125 G60:R60 G73:R73 G86:R86 G99:R99 G112:R112 G138:R138 G47:R47 G151:R151">
      <formula1>-50</formula1>
      <formula2>150</formula2>
    </dataValidation>
    <dataValidation type="whole" allowBlank="1" showInputMessage="1" showErrorMessage="1" prompt="Укажите год ввода здания в эксплуатацию в формате ГГГГ" error="Необходимо ввести целое значение не менее 1800" sqref="G32:R32 G136:R136 G58:R58 G149:R149 G71:R71 G84:R84 G97:R97 G110:R110 G123:R123 G45:R45">
      <formula1>1800</formula1>
      <formula2>2050</formula2>
    </dataValidation>
    <dataValidation type="whole" allowBlank="1" showInputMessage="1" showErrorMessage="1" prompt="Укажите строительный объем здания (по наружному обмеру), ввести необходимо целое и положительное значение" error="Укажите числовое, целое, положительное значение" sqref="G135:R135 G57:R57 G39:R39 G70:R70 G83:R83 G31:R31 G96:R96 G109:R109 G122:R122 G44:R44 G148:R148">
      <formula1>0</formula1>
      <formula2>10000000000000000</formula2>
    </dataValidation>
    <dataValidation allowBlank="1" showInputMessage="1" showErrorMessage="1" prompt="Укажите наименование здания" sqref="G134:R134 G56:R56 G30:R30 G38:R38 G69:R69 G82:R82 G95:R95 G108:R108 G121:R121 G43:R43 G147:R147"/>
    <dataValidation allowBlank="1" showInputMessage="1" showErrorMessage="1" prompt="Укажите наличие в здании прочих потребителей тепловой энергии. Если потребители отсутствуют, поставьте - нет" error="Необходимо ввести целое значение не менее 1800" sqref="G40:R40"/>
    <dataValidation type="decimal" allowBlank="1" showInputMessage="1" showErrorMessage="1" promptTitle="Тариф на ТЭ" prompt="Укажите текущий тариф на тепловую энергию с НДС" error="Необходимо ввести числовое положительное значение" sqref="G14:R14 G25:R25 G23:R23 G17:R17 G19:R19">
      <formula1>0</formula1>
      <formula2>10000000000</formula2>
    </dataValidation>
    <dataValidation type="decimal" allowBlank="1" showInputMessage="1" showErrorMessage="1" promptTitle="Укажите нагрузку" prompt="Укажите нагрузку согласно договору теплоснабжения" error="Значение должно быть числовым и положительным" sqref="G13 K13:R13">
      <formula1>0</formula1>
      <formula2>1000</formula2>
    </dataValidation>
    <dataValidation type="decimal" allowBlank="1" showInputMessage="1" showErrorMessage="1" promptTitle="Потребление тепловой энергии" prompt="Укажите общее фактическое потребление тепловой энергии на нужды отопления за базовый период согласно ведомостям посуточного потребления. Если потребления не было, поставьте - 0" error="Значение должно быть числовым и положительным" sqref="G11:R11">
      <formula1>0</formula1>
      <formula2>10000000000</formula2>
    </dataValidation>
    <dataValidation type="whole" allowBlank="1" showInputMessage="1" showErrorMessage="1" promptTitle="Укажите общее количество зданий " prompt="Указать необходимо числовое значение" error="Указать необходимо числовое положительное значение не более 50" sqref="G8:R8">
      <formula1>0</formula1>
      <formula2>50</formula2>
    </dataValidation>
    <dataValidation allowBlank="1" showInputMessage="1" showErrorMessage="1" promptTitle="Адрес учреждения" prompt="Укажите адрес учреждения" sqref="G5:R5"/>
    <dataValidation allowBlank="1" showInputMessage="1" showErrorMessage="1" promptTitle="Наименование учреждения" prompt="Укажите полное наименование организации " sqref="G4:R4"/>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scale="15" r:id="rId1"/>
</worksheet>
</file>

<file path=xl/worksheets/sheet10.xml><?xml version="1.0" encoding="utf-8"?>
<worksheet xmlns="http://schemas.openxmlformats.org/spreadsheetml/2006/main" xmlns:r="http://schemas.openxmlformats.org/officeDocument/2006/relationships">
  <dimension ref="B2:T39"/>
  <sheetViews>
    <sheetView zoomScale="85" zoomScaleNormal="85" zoomScalePageLayoutView="0" workbookViewId="0" topLeftCell="A1">
      <pane ySplit="2" topLeftCell="A21" activePane="bottomLeft" state="frozen"/>
      <selection pane="topLeft" activeCell="J478" sqref="J478"/>
      <selection pane="bottomLeft" activeCell="J478" sqref="J478"/>
    </sheetView>
  </sheetViews>
  <sheetFormatPr defaultColWidth="0" defaultRowHeight="15" customHeight="1" zeroHeight="1" outlineLevelCol="1"/>
  <cols>
    <col min="1" max="1" width="2.421875" style="87" customWidth="1"/>
    <col min="2" max="2" width="4.28125" style="87" customWidth="1"/>
    <col min="3" max="3" width="43.7109375" style="87" customWidth="1"/>
    <col min="4" max="4" width="9.421875" style="87" customWidth="1"/>
    <col min="5" max="5" width="20.421875" style="87" customWidth="1"/>
    <col min="6" max="17" width="7.140625" style="88" customWidth="1" outlineLevel="1"/>
    <col min="18" max="18" width="8.421875" style="87" customWidth="1"/>
    <col min="19" max="19" width="2.28125" style="87" customWidth="1"/>
    <col min="20" max="20" width="36.140625" style="87" customWidth="1"/>
    <col min="21" max="16384" width="9.140625" style="87" hidden="1" customWidth="1"/>
  </cols>
  <sheetData>
    <row r="1" ht="15"/>
    <row r="2" spans="2:18" ht="15">
      <c r="B2" s="89" t="s">
        <v>0</v>
      </c>
      <c r="C2" s="89" t="s">
        <v>1</v>
      </c>
      <c r="D2" s="89" t="s">
        <v>2</v>
      </c>
      <c r="E2" s="89" t="s">
        <v>3</v>
      </c>
      <c r="F2" s="90" t="s">
        <v>4</v>
      </c>
      <c r="G2" s="90" t="s">
        <v>5</v>
      </c>
      <c r="H2" s="90" t="s">
        <v>6</v>
      </c>
      <c r="I2" s="90" t="s">
        <v>7</v>
      </c>
      <c r="J2" s="90" t="s">
        <v>8</v>
      </c>
      <c r="K2" s="90" t="s">
        <v>9</v>
      </c>
      <c r="L2" s="90" t="s">
        <v>10</v>
      </c>
      <c r="M2" s="90" t="s">
        <v>11</v>
      </c>
      <c r="N2" s="90" t="s">
        <v>12</v>
      </c>
      <c r="O2" s="90" t="s">
        <v>13</v>
      </c>
      <c r="P2" s="90" t="s">
        <v>14</v>
      </c>
      <c r="Q2" s="90" t="s">
        <v>15</v>
      </c>
      <c r="R2" s="89" t="s">
        <v>16</v>
      </c>
    </row>
    <row r="3" spans="2:18" ht="15">
      <c r="B3" s="283" t="s">
        <v>531</v>
      </c>
      <c r="C3" s="284"/>
      <c r="D3" s="284"/>
      <c r="E3" s="284"/>
      <c r="F3" s="284"/>
      <c r="G3" s="284"/>
      <c r="H3" s="284"/>
      <c r="I3" s="284"/>
      <c r="J3" s="284"/>
      <c r="K3" s="284"/>
      <c r="L3" s="284"/>
      <c r="M3" s="284"/>
      <c r="N3" s="284"/>
      <c r="O3" s="284"/>
      <c r="P3" s="284"/>
      <c r="Q3" s="284"/>
      <c r="R3" s="285"/>
    </row>
    <row r="4" spans="2:18" ht="30">
      <c r="B4" s="89">
        <v>1</v>
      </c>
      <c r="C4" s="91" t="s">
        <v>540</v>
      </c>
      <c r="D4" s="89" t="s">
        <v>28</v>
      </c>
      <c r="E4" s="89" t="s">
        <v>34</v>
      </c>
      <c r="F4" s="242" t="e">
        <f>F5*F6*F8*(F13-F14)*(1+F7)*10^-6</f>
        <v>#N/A</v>
      </c>
      <c r="G4" s="242"/>
      <c r="H4" s="242"/>
      <c r="I4" s="242"/>
      <c r="J4" s="242"/>
      <c r="K4" s="242"/>
      <c r="L4" s="242"/>
      <c r="M4" s="242"/>
      <c r="N4" s="242"/>
      <c r="O4" s="242"/>
      <c r="P4" s="242"/>
      <c r="Q4" s="242"/>
      <c r="R4" s="89" t="s">
        <v>22</v>
      </c>
    </row>
    <row r="5" spans="2:20" ht="30">
      <c r="B5" s="89">
        <f>B4+1</f>
        <v>2</v>
      </c>
      <c r="C5" s="91" t="s">
        <v>31</v>
      </c>
      <c r="D5" s="89" t="s">
        <v>22</v>
      </c>
      <c r="E5" s="89" t="s">
        <v>30</v>
      </c>
      <c r="F5" s="242" t="e">
        <f>HLOOKUP(F14,'Спр. инф.'!$B$6:$BF$11,6,0)</f>
        <v>#N/A</v>
      </c>
      <c r="G5" s="242"/>
      <c r="H5" s="242"/>
      <c r="I5" s="242"/>
      <c r="J5" s="242"/>
      <c r="K5" s="242"/>
      <c r="L5" s="242"/>
      <c r="M5" s="242"/>
      <c r="N5" s="242"/>
      <c r="O5" s="242"/>
      <c r="P5" s="242"/>
      <c r="Q5" s="242"/>
      <c r="R5" s="89" t="s">
        <v>22</v>
      </c>
      <c r="T5" s="92" t="s">
        <v>39</v>
      </c>
    </row>
    <row r="6" spans="2:18" ht="30">
      <c r="B6" s="89">
        <f aca="true" t="shared" si="0" ref="B6:B19">B5+1</f>
        <v>3</v>
      </c>
      <c r="C6" s="91" t="s">
        <v>539</v>
      </c>
      <c r="D6" s="89" t="s">
        <v>530</v>
      </c>
      <c r="E6" s="89" t="s">
        <v>32</v>
      </c>
      <c r="F6" s="282" t="e">
        <f>'Спр. инф.'!T24</f>
        <v>#DIV/0!</v>
      </c>
      <c r="G6" s="282"/>
      <c r="H6" s="282"/>
      <c r="I6" s="282"/>
      <c r="J6" s="282"/>
      <c r="K6" s="282"/>
      <c r="L6" s="282"/>
      <c r="M6" s="282"/>
      <c r="N6" s="282"/>
      <c r="O6" s="282"/>
      <c r="P6" s="282"/>
      <c r="Q6" s="282"/>
      <c r="R6" s="89"/>
    </row>
    <row r="7" spans="2:18" ht="45">
      <c r="B7" s="89">
        <f t="shared" si="0"/>
        <v>4</v>
      </c>
      <c r="C7" s="91" t="s">
        <v>570</v>
      </c>
      <c r="D7" s="89" t="s">
        <v>22</v>
      </c>
      <c r="E7" s="89"/>
      <c r="F7" s="242" t="e">
        <f>10^-2*SQRT(2*9.8*F10*(1-(273+F14)/(273+F13))+F9^2)</f>
        <v>#N/A</v>
      </c>
      <c r="G7" s="242"/>
      <c r="H7" s="242"/>
      <c r="I7" s="242"/>
      <c r="J7" s="242"/>
      <c r="K7" s="242"/>
      <c r="L7" s="242"/>
      <c r="M7" s="242"/>
      <c r="N7" s="242"/>
      <c r="O7" s="242"/>
      <c r="P7" s="242"/>
      <c r="Q7" s="242"/>
      <c r="R7" s="89" t="s">
        <v>22</v>
      </c>
    </row>
    <row r="8" spans="2:18" s="88" customFormat="1" ht="16.5">
      <c r="B8" s="90">
        <f t="shared" si="0"/>
        <v>5</v>
      </c>
      <c r="C8" s="91" t="s">
        <v>541</v>
      </c>
      <c r="D8" s="90" t="s">
        <v>21</v>
      </c>
      <c r="E8" s="90" t="s">
        <v>18</v>
      </c>
      <c r="F8" s="292">
        <f>'Исходная информация'!G96</f>
        <v>0</v>
      </c>
      <c r="G8" s="293"/>
      <c r="H8" s="293"/>
      <c r="I8" s="293"/>
      <c r="J8" s="293"/>
      <c r="K8" s="293"/>
      <c r="L8" s="293"/>
      <c r="M8" s="293"/>
      <c r="N8" s="293"/>
      <c r="O8" s="293"/>
      <c r="P8" s="293"/>
      <c r="Q8" s="293"/>
      <c r="R8" s="90" t="s">
        <v>22</v>
      </c>
    </row>
    <row r="9" spans="2:18" s="88" customFormat="1" ht="45">
      <c r="B9" s="90">
        <f t="shared" si="0"/>
        <v>6</v>
      </c>
      <c r="C9" s="93" t="s">
        <v>571</v>
      </c>
      <c r="D9" s="94" t="s">
        <v>572</v>
      </c>
      <c r="E9" s="94" t="s">
        <v>576</v>
      </c>
      <c r="F9" s="289" t="e">
        <f>IF(VLOOKUP('Исходная информация'!G10,Климатология!$F$8:$Y$476,19,0)="—",5,VLOOKUP('Исходная информация'!G10,Климатология!$F$8:$Y$476,19,0))</f>
        <v>#N/A</v>
      </c>
      <c r="G9" s="290"/>
      <c r="H9" s="290"/>
      <c r="I9" s="290"/>
      <c r="J9" s="290"/>
      <c r="K9" s="290"/>
      <c r="L9" s="290"/>
      <c r="M9" s="290"/>
      <c r="N9" s="290"/>
      <c r="O9" s="290"/>
      <c r="P9" s="290"/>
      <c r="Q9" s="291"/>
      <c r="R9" s="94"/>
    </row>
    <row r="10" spans="2:18" s="88" customFormat="1" ht="45">
      <c r="B10" s="90">
        <f t="shared" si="0"/>
        <v>7</v>
      </c>
      <c r="C10" s="93" t="s">
        <v>573</v>
      </c>
      <c r="D10" s="94" t="s">
        <v>574</v>
      </c>
      <c r="E10" s="94" t="s">
        <v>575</v>
      </c>
      <c r="F10" s="289">
        <v>3</v>
      </c>
      <c r="G10" s="290"/>
      <c r="H10" s="290"/>
      <c r="I10" s="290"/>
      <c r="J10" s="290"/>
      <c r="K10" s="290"/>
      <c r="L10" s="290"/>
      <c r="M10" s="290"/>
      <c r="N10" s="290"/>
      <c r="O10" s="290"/>
      <c r="P10" s="290"/>
      <c r="Q10" s="291"/>
      <c r="R10" s="94"/>
    </row>
    <row r="11" spans="2:18" s="96" customFormat="1" ht="28.5">
      <c r="B11" s="95">
        <f t="shared" si="0"/>
        <v>8</v>
      </c>
      <c r="C11" s="95" t="s">
        <v>532</v>
      </c>
      <c r="D11" s="95" t="s">
        <v>17</v>
      </c>
      <c r="E11" s="95"/>
      <c r="F11" s="95" t="e">
        <f>$F$4*($F$13-F15)/($F$13-$F$14)*F12*24*$F$16*F18*$F$19</f>
        <v>#N/A</v>
      </c>
      <c r="G11" s="95" t="e">
        <f aca="true" t="shared" si="1" ref="G11:Q11">$F$4*($F$13-G15)/($F$13-$F$14)*G12*24*$F$16*G18*$F$19</f>
        <v>#N/A</v>
      </c>
      <c r="H11" s="95" t="e">
        <f t="shared" si="1"/>
        <v>#N/A</v>
      </c>
      <c r="I11" s="95" t="e">
        <f t="shared" si="1"/>
        <v>#N/A</v>
      </c>
      <c r="J11" s="95" t="e">
        <f t="shared" si="1"/>
        <v>#N/A</v>
      </c>
      <c r="K11" s="95" t="e">
        <f t="shared" si="1"/>
        <v>#N/A</v>
      </c>
      <c r="L11" s="95" t="e">
        <f t="shared" si="1"/>
        <v>#N/A</v>
      </c>
      <c r="M11" s="95" t="e">
        <f t="shared" si="1"/>
        <v>#N/A</v>
      </c>
      <c r="N11" s="95" t="e">
        <f t="shared" si="1"/>
        <v>#N/A</v>
      </c>
      <c r="O11" s="95" t="e">
        <f t="shared" si="1"/>
        <v>#N/A</v>
      </c>
      <c r="P11" s="95" t="e">
        <f t="shared" si="1"/>
        <v>#N/A</v>
      </c>
      <c r="Q11" s="95" t="e">
        <f t="shared" si="1"/>
        <v>#N/A</v>
      </c>
      <c r="R11" s="95" t="e">
        <f>SUM(F11:Q11)</f>
        <v>#N/A</v>
      </c>
    </row>
    <row r="12" spans="2:18" s="88" customFormat="1" ht="30">
      <c r="B12" s="90">
        <f t="shared" si="0"/>
        <v>9</v>
      </c>
      <c r="C12" s="91" t="s">
        <v>33</v>
      </c>
      <c r="D12" s="90" t="s">
        <v>19</v>
      </c>
      <c r="E12" s="90" t="s">
        <v>18</v>
      </c>
      <c r="F12" s="143">
        <f>'Исходная информация'!G35</f>
        <v>31</v>
      </c>
      <c r="G12" s="143">
        <f>'Исходная информация'!H35</f>
        <v>28</v>
      </c>
      <c r="H12" s="143">
        <f>'Исходная информация'!I35</f>
        <v>31</v>
      </c>
      <c r="I12" s="143">
        <f>'Исходная информация'!J35</f>
        <v>30</v>
      </c>
      <c r="J12" s="143">
        <f>'Исходная информация'!K35</f>
        <v>5</v>
      </c>
      <c r="K12" s="143">
        <f>'Исходная информация'!L35</f>
        <v>0</v>
      </c>
      <c r="L12" s="143">
        <f>'Исходная информация'!M35</f>
        <v>0</v>
      </c>
      <c r="M12" s="143">
        <f>'Исходная информация'!N35</f>
        <v>0</v>
      </c>
      <c r="N12" s="143">
        <f>'Исходная информация'!O35</f>
        <v>0</v>
      </c>
      <c r="O12" s="143">
        <f>'Исходная информация'!P35</f>
        <v>18</v>
      </c>
      <c r="P12" s="143">
        <f>'Исходная информация'!Q35</f>
        <v>30</v>
      </c>
      <c r="Q12" s="143">
        <f>'Исходная информация'!R35</f>
        <v>31</v>
      </c>
      <c r="R12" s="90">
        <f>SUM(F12:Q12)</f>
        <v>204</v>
      </c>
    </row>
    <row r="13" spans="2:18" s="88" customFormat="1" ht="30">
      <c r="B13" s="90">
        <f t="shared" si="0"/>
        <v>10</v>
      </c>
      <c r="C13" s="91" t="s">
        <v>27</v>
      </c>
      <c r="D13" s="90" t="s">
        <v>20</v>
      </c>
      <c r="E13" s="90" t="s">
        <v>546</v>
      </c>
      <c r="F13" s="286" t="e">
        <f>VLOOKUP('Исходная информация'!G98,'Спр. инф.'!$B$87:$D$104,2,0)</f>
        <v>#N/A</v>
      </c>
      <c r="G13" s="287"/>
      <c r="H13" s="287"/>
      <c r="I13" s="287"/>
      <c r="J13" s="287"/>
      <c r="K13" s="287"/>
      <c r="L13" s="287"/>
      <c r="M13" s="287"/>
      <c r="N13" s="287"/>
      <c r="O13" s="287"/>
      <c r="P13" s="287"/>
      <c r="Q13" s="288"/>
      <c r="R13" s="90"/>
    </row>
    <row r="14" spans="2:18" s="88" customFormat="1" ht="45">
      <c r="B14" s="90">
        <f t="shared" si="0"/>
        <v>11</v>
      </c>
      <c r="C14" s="91" t="s">
        <v>25</v>
      </c>
      <c r="D14" s="90" t="s">
        <v>20</v>
      </c>
      <c r="E14" s="90" t="s">
        <v>26</v>
      </c>
      <c r="F14" s="242" t="e">
        <f>VLOOKUP('Исходная информация'!G10,Климатология!$F$8:$Y$476,5,0)</f>
        <v>#N/A</v>
      </c>
      <c r="G14" s="242"/>
      <c r="H14" s="242"/>
      <c r="I14" s="242"/>
      <c r="J14" s="242"/>
      <c r="K14" s="242"/>
      <c r="L14" s="242"/>
      <c r="M14" s="242"/>
      <c r="N14" s="242"/>
      <c r="O14" s="242"/>
      <c r="P14" s="242"/>
      <c r="Q14" s="242"/>
      <c r="R14" s="90" t="s">
        <v>22</v>
      </c>
    </row>
    <row r="15" spans="2:18" s="88" customFormat="1" ht="30">
      <c r="B15" s="90">
        <f t="shared" si="0"/>
        <v>12</v>
      </c>
      <c r="C15" s="91" t="s">
        <v>24</v>
      </c>
      <c r="D15" s="90" t="s">
        <v>20</v>
      </c>
      <c r="E15" s="90" t="s">
        <v>529</v>
      </c>
      <c r="F15" s="90">
        <f>'Финальный лист'!E8</f>
        <v>0</v>
      </c>
      <c r="G15" s="90">
        <f>'Финальный лист'!F8</f>
        <v>0</v>
      </c>
      <c r="H15" s="90">
        <f>'Финальный лист'!G8</f>
        <v>0</v>
      </c>
      <c r="I15" s="90">
        <f>'Финальный лист'!H8</f>
        <v>0</v>
      </c>
      <c r="J15" s="90">
        <f>'Финальный лист'!I8</f>
        <v>0</v>
      </c>
      <c r="K15" s="90">
        <f>'Финальный лист'!J8</f>
        <v>0</v>
      </c>
      <c r="L15" s="90">
        <f>'Финальный лист'!K8</f>
        <v>0</v>
      </c>
      <c r="M15" s="90">
        <f>'Финальный лист'!L8</f>
        <v>0</v>
      </c>
      <c r="N15" s="90">
        <f>'Финальный лист'!M8</f>
        <v>0</v>
      </c>
      <c r="O15" s="90">
        <f>'Финальный лист'!N8</f>
        <v>0</v>
      </c>
      <c r="P15" s="90">
        <f>'Финальный лист'!O8</f>
        <v>0</v>
      </c>
      <c r="Q15" s="90">
        <f>'Финальный лист'!P8</f>
        <v>0</v>
      </c>
      <c r="R15" s="90" t="s">
        <v>22</v>
      </c>
    </row>
    <row r="16" spans="2:18" s="88" customFormat="1" ht="75">
      <c r="B16" s="90">
        <f t="shared" si="0"/>
        <v>13</v>
      </c>
      <c r="C16" s="91" t="s">
        <v>533</v>
      </c>
      <c r="D16" s="90" t="s">
        <v>22</v>
      </c>
      <c r="E16" s="90" t="s">
        <v>592</v>
      </c>
      <c r="F16" s="289">
        <f>1-0.25*F17</f>
        <v>1</v>
      </c>
      <c r="G16" s="290"/>
      <c r="H16" s="290"/>
      <c r="I16" s="290"/>
      <c r="J16" s="290"/>
      <c r="K16" s="290"/>
      <c r="L16" s="290"/>
      <c r="M16" s="290"/>
      <c r="N16" s="290"/>
      <c r="O16" s="290"/>
      <c r="P16" s="290"/>
      <c r="Q16" s="291"/>
      <c r="R16" s="90" t="s">
        <v>22</v>
      </c>
    </row>
    <row r="17" spans="2:18" s="88" customFormat="1" ht="30">
      <c r="B17" s="90">
        <f t="shared" si="0"/>
        <v>14</v>
      </c>
      <c r="C17" s="91" t="s">
        <v>534</v>
      </c>
      <c r="D17" s="90" t="s">
        <v>22</v>
      </c>
      <c r="E17" s="90" t="s">
        <v>18</v>
      </c>
      <c r="F17" s="286">
        <f>'Исходная информация'!G101</f>
        <v>0</v>
      </c>
      <c r="G17" s="287"/>
      <c r="H17" s="287"/>
      <c r="I17" s="287"/>
      <c r="J17" s="287"/>
      <c r="K17" s="287"/>
      <c r="L17" s="287"/>
      <c r="M17" s="287"/>
      <c r="N17" s="287"/>
      <c r="O17" s="287"/>
      <c r="P17" s="287"/>
      <c r="Q17" s="288"/>
      <c r="R17" s="90" t="s">
        <v>22</v>
      </c>
    </row>
    <row r="18" spans="2:18" s="88" customFormat="1" ht="60">
      <c r="B18" s="90">
        <f t="shared" si="0"/>
        <v>15</v>
      </c>
      <c r="C18" s="93" t="s">
        <v>589</v>
      </c>
      <c r="D18" s="94" t="s">
        <v>22</v>
      </c>
      <c r="E18" s="94" t="s">
        <v>590</v>
      </c>
      <c r="F18" s="97">
        <f>_xlfn.IFERROR(IF(($F$13-'Финальный лист'!E8)/('Исходная информация'!G34-'Финальный лист'!E8)&lt;1,1,($F$13-'Финальный лист'!E8)/('Исходная информация'!G99-'Финальный лист'!E8)),1)</f>
        <v>1</v>
      </c>
      <c r="G18" s="97">
        <f>_xlfn.IFERROR(IF(($F$13-'Финальный лист'!F8)/('Исходная информация'!H34-'Финальный лист'!F8)&lt;1,1,($F$13-'Финальный лист'!F8)/('Исходная информация'!H99-'Финальный лист'!F8)),1)</f>
        <v>1</v>
      </c>
      <c r="H18" s="97">
        <f>_xlfn.IFERROR(IF(($F$13-'Финальный лист'!G8)/('Исходная информация'!I34-'Финальный лист'!G8)&lt;1,1,($F$13-'Финальный лист'!G8)/('Исходная информация'!I99-'Финальный лист'!G8)),1)</f>
        <v>1</v>
      </c>
      <c r="I18" s="97">
        <f>_xlfn.IFERROR(IF(($F$13-'Финальный лист'!H8)/('Исходная информация'!J34-'Финальный лист'!H8)&lt;1,1,($F$13-'Финальный лист'!H8)/('Исходная информация'!J99-'Финальный лист'!H8)),1)</f>
        <v>1</v>
      </c>
      <c r="J18" s="97">
        <f>_xlfn.IFERROR(IF(($F$13-'Финальный лист'!I8)/('Исходная информация'!K34-'Финальный лист'!I8)&lt;1,1,($F$13-'Финальный лист'!I8)/('Исходная информация'!K99-'Финальный лист'!I8)),1)</f>
        <v>1</v>
      </c>
      <c r="K18" s="97">
        <f>_xlfn.IFERROR(IF(($F$13-'Финальный лист'!J8)/('Исходная информация'!L34-'Финальный лист'!J8)&lt;1,1,($F$13-'Финальный лист'!J8)/('Исходная информация'!L99-'Финальный лист'!J8)),1)</f>
        <v>1</v>
      </c>
      <c r="L18" s="97">
        <f>_xlfn.IFERROR(IF(($F$13-'Финальный лист'!K8)/('Исходная информация'!M34-'Финальный лист'!K8)&lt;1,1,($F$13-'Финальный лист'!K8)/('Исходная информация'!M99-'Финальный лист'!K8)),1)</f>
        <v>1</v>
      </c>
      <c r="M18" s="97">
        <f>_xlfn.IFERROR(IF(($F$13-'Финальный лист'!L8)/('Исходная информация'!N34-'Финальный лист'!L8)&lt;1,1,($F$13-'Финальный лист'!L8)/('Исходная информация'!N99-'Финальный лист'!L8)),1)</f>
        <v>1</v>
      </c>
      <c r="N18" s="97">
        <f>_xlfn.IFERROR(IF(($F$13-'Финальный лист'!M8)/('Исходная информация'!O34-'Финальный лист'!M8)&lt;1,1,($F$13-'Финальный лист'!M8)/('Исходная информация'!O99-'Финальный лист'!M8)),1)</f>
        <v>1</v>
      </c>
      <c r="O18" s="97">
        <f>_xlfn.IFERROR(IF(($F$13-'Финальный лист'!N8)/('Исходная информация'!P34-'Финальный лист'!N8)&lt;1,1,($F$13-'Финальный лист'!N8)/('Исходная информация'!P99-'Финальный лист'!N8)),1)</f>
        <v>1</v>
      </c>
      <c r="P18" s="97">
        <f>_xlfn.IFERROR(IF(($F$13-'Финальный лист'!O8)/('Исходная информация'!Q34-'Финальный лист'!O8)&lt;1,1,($F$13-'Финальный лист'!O8)/('Исходная информация'!Q99-'Финальный лист'!O8)),1)</f>
        <v>1</v>
      </c>
      <c r="Q18" s="97">
        <f>_xlfn.IFERROR(IF(($F$13-'Финальный лист'!P8)/('Исходная информация'!R34-'Финальный лист'!P8)&lt;1,1,($F$13-'Финальный лист'!P8)/('Исходная информация'!R99-'Финальный лист'!P8)),1)</f>
        <v>1</v>
      </c>
      <c r="R18" s="94" t="s">
        <v>22</v>
      </c>
    </row>
    <row r="19" spans="2:18" s="88" customFormat="1" ht="75">
      <c r="B19" s="90">
        <f t="shared" si="0"/>
        <v>16</v>
      </c>
      <c r="C19" s="93" t="s">
        <v>609</v>
      </c>
      <c r="D19" s="94" t="s">
        <v>22</v>
      </c>
      <c r="E19" s="94" t="s">
        <v>610</v>
      </c>
      <c r="F19" s="278" t="e">
        <f>1+(0.45*('Спр. инф.'!K126-1))</f>
        <v>#N/A</v>
      </c>
      <c r="G19" s="279"/>
      <c r="H19" s="279"/>
      <c r="I19" s="279"/>
      <c r="J19" s="279"/>
      <c r="K19" s="279"/>
      <c r="L19" s="279"/>
      <c r="M19" s="279"/>
      <c r="N19" s="279"/>
      <c r="O19" s="279"/>
      <c r="P19" s="279"/>
      <c r="Q19" s="280"/>
      <c r="R19" s="94" t="s">
        <v>22</v>
      </c>
    </row>
    <row r="20" spans="2:18" ht="15">
      <c r="B20" s="283" t="s">
        <v>535</v>
      </c>
      <c r="C20" s="284"/>
      <c r="D20" s="284"/>
      <c r="E20" s="284"/>
      <c r="F20" s="284"/>
      <c r="G20" s="284"/>
      <c r="H20" s="284"/>
      <c r="I20" s="284"/>
      <c r="J20" s="284"/>
      <c r="K20" s="284"/>
      <c r="L20" s="284"/>
      <c r="M20" s="284"/>
      <c r="N20" s="284"/>
      <c r="O20" s="284"/>
      <c r="P20" s="284"/>
      <c r="Q20" s="284"/>
      <c r="R20" s="285"/>
    </row>
    <row r="21" spans="2:18" ht="30">
      <c r="B21" s="89">
        <v>17</v>
      </c>
      <c r="C21" s="98" t="s">
        <v>536</v>
      </c>
      <c r="D21" s="89" t="s">
        <v>19</v>
      </c>
      <c r="E21" s="90" t="s">
        <v>18</v>
      </c>
      <c r="F21" s="116">
        <f>'Исходная информация'!G102</f>
        <v>0</v>
      </c>
      <c r="G21" s="116">
        <f>'Исходная информация'!H102</f>
        <v>0</v>
      </c>
      <c r="H21" s="116">
        <f>'Исходная информация'!I102</f>
        <v>0</v>
      </c>
      <c r="I21" s="116">
        <f>'Исходная информация'!J102</f>
        <v>0</v>
      </c>
      <c r="J21" s="116">
        <f>'Исходная информация'!K102</f>
        <v>0</v>
      </c>
      <c r="K21" s="116">
        <f>'Исходная информация'!L102</f>
        <v>0</v>
      </c>
      <c r="L21" s="116">
        <f>'Исходная информация'!M102</f>
        <v>0</v>
      </c>
      <c r="M21" s="116">
        <f>'Исходная информация'!N102</f>
        <v>0</v>
      </c>
      <c r="N21" s="116">
        <f>'Исходная информация'!O102</f>
        <v>0</v>
      </c>
      <c r="O21" s="116">
        <f>'Исходная информация'!P102</f>
        <v>0</v>
      </c>
      <c r="P21" s="116">
        <f>'Исходная информация'!Q102</f>
        <v>0</v>
      </c>
      <c r="Q21" s="116">
        <f>'Исходная информация'!R102</f>
        <v>0</v>
      </c>
      <c r="R21" s="89">
        <f>SUM(F21:Q21)</f>
        <v>0</v>
      </c>
    </row>
    <row r="22" spans="2:18" s="88" customFormat="1" ht="30">
      <c r="B22" s="90">
        <f>B21+1</f>
        <v>18</v>
      </c>
      <c r="C22" s="99" t="s">
        <v>33</v>
      </c>
      <c r="D22" s="90" t="s">
        <v>19</v>
      </c>
      <c r="E22" s="90" t="s">
        <v>18</v>
      </c>
      <c r="F22" s="116">
        <f>'Исходная информация'!G100</f>
        <v>0</v>
      </c>
      <c r="G22" s="116">
        <f>'Исходная информация'!H100</f>
        <v>0</v>
      </c>
      <c r="H22" s="116">
        <f>'Исходная информация'!I100</f>
        <v>0</v>
      </c>
      <c r="I22" s="116">
        <f>'Исходная информация'!J100</f>
        <v>0</v>
      </c>
      <c r="J22" s="116">
        <f>'Исходная информация'!K100</f>
        <v>0</v>
      </c>
      <c r="K22" s="116">
        <f>'Исходная информация'!L100</f>
        <v>0</v>
      </c>
      <c r="L22" s="116">
        <f>'Исходная информация'!M100</f>
        <v>0</v>
      </c>
      <c r="M22" s="116">
        <f>'Исходная информация'!N100</f>
        <v>0</v>
      </c>
      <c r="N22" s="116">
        <f>'Исходная информация'!O100</f>
        <v>0</v>
      </c>
      <c r="O22" s="116">
        <f>'Исходная информация'!P100</f>
        <v>0</v>
      </c>
      <c r="P22" s="116">
        <f>'Исходная информация'!Q100</f>
        <v>0</v>
      </c>
      <c r="Q22" s="116">
        <f>'Исходная информация'!R100</f>
        <v>0</v>
      </c>
      <c r="R22" s="90">
        <f>SUM(F22:Q22)</f>
        <v>0</v>
      </c>
    </row>
    <row r="23" spans="2:18" s="88" customFormat="1" ht="15">
      <c r="B23" s="90">
        <f aca="true" t="shared" si="2" ref="B23:B34">B22+1</f>
        <v>19</v>
      </c>
      <c r="C23" s="99" t="s">
        <v>527</v>
      </c>
      <c r="D23" s="90" t="s">
        <v>528</v>
      </c>
      <c r="E23" s="90" t="s">
        <v>18</v>
      </c>
      <c r="F23" s="286">
        <f>'Исходная информация'!G103</f>
        <v>0</v>
      </c>
      <c r="G23" s="287"/>
      <c r="H23" s="287"/>
      <c r="I23" s="287"/>
      <c r="J23" s="287"/>
      <c r="K23" s="287"/>
      <c r="L23" s="287"/>
      <c r="M23" s="287"/>
      <c r="N23" s="287"/>
      <c r="O23" s="287"/>
      <c r="P23" s="287"/>
      <c r="Q23" s="288"/>
      <c r="R23" s="90" t="s">
        <v>22</v>
      </c>
    </row>
    <row r="24" spans="2:18" s="88" customFormat="1" ht="30">
      <c r="B24" s="90">
        <f t="shared" si="2"/>
        <v>20</v>
      </c>
      <c r="C24" s="99" t="s">
        <v>27</v>
      </c>
      <c r="D24" s="90" t="s">
        <v>20</v>
      </c>
      <c r="E24" s="90" t="s">
        <v>546</v>
      </c>
      <c r="F24" s="289" t="e">
        <f>F13</f>
        <v>#N/A</v>
      </c>
      <c r="G24" s="290"/>
      <c r="H24" s="290"/>
      <c r="I24" s="290"/>
      <c r="J24" s="290"/>
      <c r="K24" s="290"/>
      <c r="L24" s="290"/>
      <c r="M24" s="290"/>
      <c r="N24" s="290"/>
      <c r="O24" s="290"/>
      <c r="P24" s="290"/>
      <c r="Q24" s="291"/>
      <c r="R24" s="90"/>
    </row>
    <row r="25" spans="2:18" s="88" customFormat="1" ht="30">
      <c r="B25" s="90">
        <f t="shared" si="2"/>
        <v>21</v>
      </c>
      <c r="C25" s="99" t="s">
        <v>537</v>
      </c>
      <c r="D25" s="90" t="s">
        <v>20</v>
      </c>
      <c r="E25" s="90" t="s">
        <v>546</v>
      </c>
      <c r="F25" s="286" t="e">
        <f>VLOOKUP('Исходная информация'!G98,'Спр. инф.'!$B$87:$D$104,3,0)</f>
        <v>#N/A</v>
      </c>
      <c r="G25" s="287"/>
      <c r="H25" s="287"/>
      <c r="I25" s="287"/>
      <c r="J25" s="287"/>
      <c r="K25" s="287"/>
      <c r="L25" s="287"/>
      <c r="M25" s="287"/>
      <c r="N25" s="287"/>
      <c r="O25" s="287"/>
      <c r="P25" s="287"/>
      <c r="Q25" s="288"/>
      <c r="R25" s="90" t="s">
        <v>22</v>
      </c>
    </row>
    <row r="26" spans="2:18" s="88" customFormat="1" ht="30">
      <c r="B26" s="90">
        <f t="shared" si="2"/>
        <v>22</v>
      </c>
      <c r="C26" s="91" t="s">
        <v>24</v>
      </c>
      <c r="D26" s="90" t="s">
        <v>20</v>
      </c>
      <c r="E26" s="90" t="s">
        <v>529</v>
      </c>
      <c r="F26" s="90">
        <f>'Финальный лист'!E8</f>
        <v>0</v>
      </c>
      <c r="G26" s="90">
        <f>'Финальный лист'!F8</f>
        <v>0</v>
      </c>
      <c r="H26" s="90">
        <f>'Финальный лист'!G8</f>
        <v>0</v>
      </c>
      <c r="I26" s="90">
        <f>'Финальный лист'!H8</f>
        <v>0</v>
      </c>
      <c r="J26" s="90">
        <f>'Финальный лист'!I8</f>
        <v>0</v>
      </c>
      <c r="K26" s="90">
        <f>'Финальный лист'!J8</f>
        <v>0</v>
      </c>
      <c r="L26" s="90">
        <f>'Финальный лист'!K8</f>
        <v>0</v>
      </c>
      <c r="M26" s="90">
        <f>'Финальный лист'!L8</f>
        <v>0</v>
      </c>
      <c r="N26" s="90">
        <f>'Финальный лист'!M8</f>
        <v>0</v>
      </c>
      <c r="O26" s="90">
        <f>'Финальный лист'!N8</f>
        <v>0</v>
      </c>
      <c r="P26" s="90">
        <f>'Финальный лист'!O8</f>
        <v>0</v>
      </c>
      <c r="Q26" s="90">
        <f>'Финальный лист'!P8</f>
        <v>0</v>
      </c>
      <c r="R26" s="90" t="s">
        <v>22</v>
      </c>
    </row>
    <row r="27" spans="2:18" s="88" customFormat="1" ht="45">
      <c r="B27" s="90">
        <f t="shared" si="2"/>
        <v>23</v>
      </c>
      <c r="C27" s="91" t="s">
        <v>25</v>
      </c>
      <c r="D27" s="90" t="s">
        <v>20</v>
      </c>
      <c r="E27" s="90" t="s">
        <v>26</v>
      </c>
      <c r="F27" s="242" t="e">
        <f>VLOOKUP('Исходная информация'!G10,Климатология!$F$8:$Y$476,5,0)</f>
        <v>#N/A</v>
      </c>
      <c r="G27" s="242"/>
      <c r="H27" s="242"/>
      <c r="I27" s="242"/>
      <c r="J27" s="242"/>
      <c r="K27" s="242"/>
      <c r="L27" s="242"/>
      <c r="M27" s="242"/>
      <c r="N27" s="242"/>
      <c r="O27" s="242"/>
      <c r="P27" s="242"/>
      <c r="Q27" s="242"/>
      <c r="R27" s="90" t="s">
        <v>22</v>
      </c>
    </row>
    <row r="28" spans="2:18" ht="30">
      <c r="B28" s="89">
        <f t="shared" si="2"/>
        <v>24</v>
      </c>
      <c r="C28" s="100" t="s">
        <v>542</v>
      </c>
      <c r="D28" s="89" t="s">
        <v>528</v>
      </c>
      <c r="E28" s="89"/>
      <c r="F28" s="90">
        <f>F21*$F$23</f>
        <v>0</v>
      </c>
      <c r="G28" s="90">
        <f aca="true" t="shared" si="3" ref="G28:Q28">G21*$F$23</f>
        <v>0</v>
      </c>
      <c r="H28" s="90">
        <f t="shared" si="3"/>
        <v>0</v>
      </c>
      <c r="I28" s="90">
        <f t="shared" si="3"/>
        <v>0</v>
      </c>
      <c r="J28" s="90">
        <f t="shared" si="3"/>
        <v>0</v>
      </c>
      <c r="K28" s="90">
        <f t="shared" si="3"/>
        <v>0</v>
      </c>
      <c r="L28" s="90">
        <f t="shared" si="3"/>
        <v>0</v>
      </c>
      <c r="M28" s="90">
        <f t="shared" si="3"/>
        <v>0</v>
      </c>
      <c r="N28" s="90">
        <f t="shared" si="3"/>
        <v>0</v>
      </c>
      <c r="O28" s="90">
        <f t="shared" si="3"/>
        <v>0</v>
      </c>
      <c r="P28" s="90">
        <f t="shared" si="3"/>
        <v>0</v>
      </c>
      <c r="Q28" s="90">
        <f t="shared" si="3"/>
        <v>0</v>
      </c>
      <c r="R28" s="89">
        <f aca="true" t="shared" si="4" ref="R28:R34">SUM(F28:Q28)</f>
        <v>0</v>
      </c>
    </row>
    <row r="29" spans="2:18" ht="30">
      <c r="B29" s="89">
        <f t="shared" si="2"/>
        <v>25</v>
      </c>
      <c r="C29" s="100" t="s">
        <v>543</v>
      </c>
      <c r="D29" s="89" t="s">
        <v>528</v>
      </c>
      <c r="E29" s="89"/>
      <c r="F29" s="90">
        <f>F22*24-F28-F30</f>
        <v>0</v>
      </c>
      <c r="G29" s="90">
        <f aca="true" t="shared" si="5" ref="G29:Q29">G22*24-G28-G30</f>
        <v>0</v>
      </c>
      <c r="H29" s="90">
        <f t="shared" si="5"/>
        <v>0</v>
      </c>
      <c r="I29" s="90">
        <f t="shared" si="5"/>
        <v>0</v>
      </c>
      <c r="J29" s="90">
        <f t="shared" si="5"/>
        <v>0</v>
      </c>
      <c r="K29" s="90">
        <f t="shared" si="5"/>
        <v>0</v>
      </c>
      <c r="L29" s="90">
        <f t="shared" si="5"/>
        <v>0</v>
      </c>
      <c r="M29" s="90">
        <f t="shared" si="5"/>
        <v>0</v>
      </c>
      <c r="N29" s="90">
        <f t="shared" si="5"/>
        <v>0</v>
      </c>
      <c r="O29" s="90">
        <f t="shared" si="5"/>
        <v>0</v>
      </c>
      <c r="P29" s="90">
        <f t="shared" si="5"/>
        <v>0</v>
      </c>
      <c r="Q29" s="90">
        <f t="shared" si="5"/>
        <v>0</v>
      </c>
      <c r="R29" s="89">
        <f t="shared" si="4"/>
        <v>0</v>
      </c>
    </row>
    <row r="30" spans="2:18" s="88" customFormat="1" ht="30">
      <c r="B30" s="90">
        <f t="shared" si="2"/>
        <v>26</v>
      </c>
      <c r="C30" s="93" t="s">
        <v>625</v>
      </c>
      <c r="D30" s="94" t="s">
        <v>528</v>
      </c>
      <c r="E30" s="94"/>
      <c r="F30" s="94">
        <f>F21*'Финальный лист'!$Q$9</f>
        <v>0</v>
      </c>
      <c r="G30" s="94">
        <f>G21*'Финальный лист'!$Q$9</f>
        <v>0</v>
      </c>
      <c r="H30" s="94">
        <f>H21*'Финальный лист'!$Q$9</f>
        <v>0</v>
      </c>
      <c r="I30" s="94">
        <f>I21*'Финальный лист'!$Q$9</f>
        <v>0</v>
      </c>
      <c r="J30" s="94">
        <f>J21*'Финальный лист'!$Q$9</f>
        <v>0</v>
      </c>
      <c r="K30" s="94">
        <f>K21*'Финальный лист'!$Q$9</f>
        <v>0</v>
      </c>
      <c r="L30" s="94">
        <f>L21*'Финальный лист'!$Q$9</f>
        <v>0</v>
      </c>
      <c r="M30" s="94">
        <f>M21*'Финальный лист'!$Q$9</f>
        <v>0</v>
      </c>
      <c r="N30" s="94">
        <f>N21*'Финальный лист'!$Q$9</f>
        <v>0</v>
      </c>
      <c r="O30" s="94">
        <f>O21*'Финальный лист'!$Q$9</f>
        <v>0</v>
      </c>
      <c r="P30" s="94">
        <f>P21*'Финальный лист'!$Q$9</f>
        <v>0</v>
      </c>
      <c r="Q30" s="94">
        <f>Q21*'Финальный лист'!$Q$9</f>
        <v>0</v>
      </c>
      <c r="R30" s="94">
        <f>SUM(F30:Q30)</f>
        <v>0</v>
      </c>
    </row>
    <row r="31" spans="2:18" s="88" customFormat="1" ht="30">
      <c r="B31" s="90">
        <f t="shared" si="2"/>
        <v>27</v>
      </c>
      <c r="C31" s="91" t="s">
        <v>538</v>
      </c>
      <c r="D31" s="90" t="s">
        <v>17</v>
      </c>
      <c r="E31" s="90" t="s">
        <v>35</v>
      </c>
      <c r="F31" s="90" t="e">
        <f aca="true" t="shared" si="6" ref="F31:Q31">$F$4*($F$24-F26)/($F$24-$F$27)*$F$16*F28*F18*$F$19</f>
        <v>#N/A</v>
      </c>
      <c r="G31" s="90" t="e">
        <f t="shared" si="6"/>
        <v>#N/A</v>
      </c>
      <c r="H31" s="90" t="e">
        <f t="shared" si="6"/>
        <v>#N/A</v>
      </c>
      <c r="I31" s="90" t="e">
        <f t="shared" si="6"/>
        <v>#N/A</v>
      </c>
      <c r="J31" s="90" t="e">
        <f t="shared" si="6"/>
        <v>#N/A</v>
      </c>
      <c r="K31" s="90" t="e">
        <f t="shared" si="6"/>
        <v>#N/A</v>
      </c>
      <c r="L31" s="90" t="e">
        <f t="shared" si="6"/>
        <v>#N/A</v>
      </c>
      <c r="M31" s="90" t="e">
        <f t="shared" si="6"/>
        <v>#N/A</v>
      </c>
      <c r="N31" s="90" t="e">
        <f t="shared" si="6"/>
        <v>#N/A</v>
      </c>
      <c r="O31" s="90" t="e">
        <f t="shared" si="6"/>
        <v>#N/A</v>
      </c>
      <c r="P31" s="90" t="e">
        <f t="shared" si="6"/>
        <v>#N/A</v>
      </c>
      <c r="Q31" s="90" t="e">
        <f t="shared" si="6"/>
        <v>#N/A</v>
      </c>
      <c r="R31" s="90" t="e">
        <f t="shared" si="4"/>
        <v>#N/A</v>
      </c>
    </row>
    <row r="32" spans="2:18" s="88" customFormat="1" ht="30">
      <c r="B32" s="90">
        <f t="shared" si="2"/>
        <v>28</v>
      </c>
      <c r="C32" s="91" t="s">
        <v>624</v>
      </c>
      <c r="D32" s="90" t="s">
        <v>17</v>
      </c>
      <c r="E32" s="90" t="s">
        <v>35</v>
      </c>
      <c r="F32" s="90" t="e">
        <f aca="true" t="shared" si="7" ref="F32:Q32">$F$4*($F$25-F26)/($F$24-$F$27)*$F$16*F29*F18*$F$19</f>
        <v>#N/A</v>
      </c>
      <c r="G32" s="90" t="e">
        <f t="shared" si="7"/>
        <v>#N/A</v>
      </c>
      <c r="H32" s="90" t="e">
        <f t="shared" si="7"/>
        <v>#N/A</v>
      </c>
      <c r="I32" s="90" t="e">
        <f t="shared" si="7"/>
        <v>#N/A</v>
      </c>
      <c r="J32" s="90" t="e">
        <f t="shared" si="7"/>
        <v>#N/A</v>
      </c>
      <c r="K32" s="90" t="e">
        <f t="shared" si="7"/>
        <v>#N/A</v>
      </c>
      <c r="L32" s="90" t="e">
        <f t="shared" si="7"/>
        <v>#N/A</v>
      </c>
      <c r="M32" s="90" t="e">
        <f t="shared" si="7"/>
        <v>#N/A</v>
      </c>
      <c r="N32" s="90" t="e">
        <f t="shared" si="7"/>
        <v>#N/A</v>
      </c>
      <c r="O32" s="90" t="e">
        <f t="shared" si="7"/>
        <v>#N/A</v>
      </c>
      <c r="P32" s="90" t="e">
        <f t="shared" si="7"/>
        <v>#N/A</v>
      </c>
      <c r="Q32" s="90" t="e">
        <f t="shared" si="7"/>
        <v>#N/A</v>
      </c>
      <c r="R32" s="90" t="e">
        <f t="shared" si="4"/>
        <v>#N/A</v>
      </c>
    </row>
    <row r="33" spans="2:18" s="88" customFormat="1" ht="30">
      <c r="B33" s="90">
        <f t="shared" si="2"/>
        <v>29</v>
      </c>
      <c r="C33" s="93" t="s">
        <v>626</v>
      </c>
      <c r="D33" s="90" t="s">
        <v>17</v>
      </c>
      <c r="E33" s="90" t="s">
        <v>35</v>
      </c>
      <c r="F33" s="90" t="e">
        <f aca="true" t="shared" si="8" ref="F33:Q33">$F$4*($F$24-F26)/($F$24-$F$27)*$F$16*F30*F18*$F$19</f>
        <v>#N/A</v>
      </c>
      <c r="G33" s="90" t="e">
        <f t="shared" si="8"/>
        <v>#N/A</v>
      </c>
      <c r="H33" s="90" t="e">
        <f t="shared" si="8"/>
        <v>#N/A</v>
      </c>
      <c r="I33" s="90" t="e">
        <f t="shared" si="8"/>
        <v>#N/A</v>
      </c>
      <c r="J33" s="90" t="e">
        <f t="shared" si="8"/>
        <v>#N/A</v>
      </c>
      <c r="K33" s="90" t="e">
        <f t="shared" si="8"/>
        <v>#N/A</v>
      </c>
      <c r="L33" s="90" t="e">
        <f t="shared" si="8"/>
        <v>#N/A</v>
      </c>
      <c r="M33" s="90" t="e">
        <f t="shared" si="8"/>
        <v>#N/A</v>
      </c>
      <c r="N33" s="90" t="e">
        <f t="shared" si="8"/>
        <v>#N/A</v>
      </c>
      <c r="O33" s="90" t="e">
        <f t="shared" si="8"/>
        <v>#N/A</v>
      </c>
      <c r="P33" s="90" t="e">
        <f t="shared" si="8"/>
        <v>#N/A</v>
      </c>
      <c r="Q33" s="90" t="e">
        <f t="shared" si="8"/>
        <v>#N/A</v>
      </c>
      <c r="R33" s="94" t="e">
        <f>SUM(F33:Q33)</f>
        <v>#N/A</v>
      </c>
    </row>
    <row r="34" spans="2:18" s="88" customFormat="1" ht="42.75">
      <c r="B34" s="95">
        <f t="shared" si="2"/>
        <v>30</v>
      </c>
      <c r="C34" s="101" t="s">
        <v>545</v>
      </c>
      <c r="D34" s="95" t="s">
        <v>17</v>
      </c>
      <c r="E34" s="95"/>
      <c r="F34" s="95" t="e">
        <f>SUM(F31:F33)</f>
        <v>#N/A</v>
      </c>
      <c r="G34" s="95" t="e">
        <f aca="true" t="shared" si="9" ref="G34:Q34">SUM(G31:G33)</f>
        <v>#N/A</v>
      </c>
      <c r="H34" s="95" t="e">
        <f t="shared" si="9"/>
        <v>#N/A</v>
      </c>
      <c r="I34" s="95" t="e">
        <f t="shared" si="9"/>
        <v>#N/A</v>
      </c>
      <c r="J34" s="95" t="e">
        <f t="shared" si="9"/>
        <v>#N/A</v>
      </c>
      <c r="K34" s="95" t="e">
        <f t="shared" si="9"/>
        <v>#N/A</v>
      </c>
      <c r="L34" s="95" t="e">
        <f t="shared" si="9"/>
        <v>#N/A</v>
      </c>
      <c r="M34" s="95" t="e">
        <f t="shared" si="9"/>
        <v>#N/A</v>
      </c>
      <c r="N34" s="95" t="e">
        <f t="shared" si="9"/>
        <v>#N/A</v>
      </c>
      <c r="O34" s="95" t="e">
        <f t="shared" si="9"/>
        <v>#N/A</v>
      </c>
      <c r="P34" s="95" t="e">
        <f t="shared" si="9"/>
        <v>#N/A</v>
      </c>
      <c r="Q34" s="95" t="e">
        <f t="shared" si="9"/>
        <v>#N/A</v>
      </c>
      <c r="R34" s="95" t="e">
        <f t="shared" si="4"/>
        <v>#N/A</v>
      </c>
    </row>
    <row r="35" spans="2:18" s="88" customFormat="1" ht="15">
      <c r="B35" s="281" t="s">
        <v>544</v>
      </c>
      <c r="C35" s="281"/>
      <c r="D35" s="281"/>
      <c r="E35" s="281"/>
      <c r="F35" s="281"/>
      <c r="G35" s="281"/>
      <c r="H35" s="281"/>
      <c r="I35" s="281"/>
      <c r="J35" s="281"/>
      <c r="K35" s="281"/>
      <c r="L35" s="281"/>
      <c r="M35" s="281"/>
      <c r="N35" s="281"/>
      <c r="O35" s="281"/>
      <c r="P35" s="281"/>
      <c r="Q35" s="281"/>
      <c r="R35" s="281"/>
    </row>
    <row r="36" spans="2:18" s="103" customFormat="1" ht="28.5">
      <c r="B36" s="102">
        <v>31</v>
      </c>
      <c r="C36" s="101" t="str">
        <f>C11</f>
        <v>Нормативное потребление тепловой энергии на нужды отопления,</v>
      </c>
      <c r="D36" s="95" t="str">
        <f>D11</f>
        <v>Гкал</v>
      </c>
      <c r="E36" s="101"/>
      <c r="F36" s="101" t="e">
        <f aca="true" t="shared" si="10" ref="F36:R36">F11</f>
        <v>#N/A</v>
      </c>
      <c r="G36" s="101" t="e">
        <f t="shared" si="10"/>
        <v>#N/A</v>
      </c>
      <c r="H36" s="101" t="e">
        <f t="shared" si="10"/>
        <v>#N/A</v>
      </c>
      <c r="I36" s="101" t="e">
        <f t="shared" si="10"/>
        <v>#N/A</v>
      </c>
      <c r="J36" s="101" t="e">
        <f t="shared" si="10"/>
        <v>#N/A</v>
      </c>
      <c r="K36" s="101" t="e">
        <f t="shared" si="10"/>
        <v>#N/A</v>
      </c>
      <c r="L36" s="101" t="e">
        <f t="shared" si="10"/>
        <v>#N/A</v>
      </c>
      <c r="M36" s="101" t="e">
        <f t="shared" si="10"/>
        <v>#N/A</v>
      </c>
      <c r="N36" s="101" t="e">
        <f t="shared" si="10"/>
        <v>#N/A</v>
      </c>
      <c r="O36" s="101" t="e">
        <f t="shared" si="10"/>
        <v>#N/A</v>
      </c>
      <c r="P36" s="101" t="e">
        <f t="shared" si="10"/>
        <v>#N/A</v>
      </c>
      <c r="Q36" s="101" t="e">
        <f t="shared" si="10"/>
        <v>#N/A</v>
      </c>
      <c r="R36" s="101" t="e">
        <f t="shared" si="10"/>
        <v>#N/A</v>
      </c>
    </row>
    <row r="37" spans="2:18" s="103" customFormat="1" ht="42.75">
      <c r="B37" s="102">
        <f>B36+1</f>
        <v>32</v>
      </c>
      <c r="C37" s="101" t="s">
        <v>545</v>
      </c>
      <c r="D37" s="95" t="str">
        <f>D34</f>
        <v>Гкал</v>
      </c>
      <c r="E37" s="101"/>
      <c r="F37" s="101" t="e">
        <f aca="true" t="shared" si="11" ref="F37:R37">F34</f>
        <v>#N/A</v>
      </c>
      <c r="G37" s="101" t="e">
        <f t="shared" si="11"/>
        <v>#N/A</v>
      </c>
      <c r="H37" s="101" t="e">
        <f t="shared" si="11"/>
        <v>#N/A</v>
      </c>
      <c r="I37" s="101" t="e">
        <f t="shared" si="11"/>
        <v>#N/A</v>
      </c>
      <c r="J37" s="101" t="e">
        <f t="shared" si="11"/>
        <v>#N/A</v>
      </c>
      <c r="K37" s="101" t="e">
        <f t="shared" si="11"/>
        <v>#N/A</v>
      </c>
      <c r="L37" s="101" t="e">
        <f t="shared" si="11"/>
        <v>#N/A</v>
      </c>
      <c r="M37" s="101" t="e">
        <f t="shared" si="11"/>
        <v>#N/A</v>
      </c>
      <c r="N37" s="101" t="e">
        <f t="shared" si="11"/>
        <v>#N/A</v>
      </c>
      <c r="O37" s="101" t="e">
        <f t="shared" si="11"/>
        <v>#N/A</v>
      </c>
      <c r="P37" s="101" t="e">
        <f t="shared" si="11"/>
        <v>#N/A</v>
      </c>
      <c r="Q37" s="101" t="e">
        <f t="shared" si="11"/>
        <v>#N/A</v>
      </c>
      <c r="R37" s="101" t="e">
        <f t="shared" si="11"/>
        <v>#N/A</v>
      </c>
    </row>
    <row r="38" spans="2:18" ht="15">
      <c r="B38" s="104"/>
      <c r="C38" s="105"/>
      <c r="D38" s="106"/>
      <c r="G38" s="107"/>
      <c r="H38" s="107"/>
      <c r="I38" s="107"/>
      <c r="J38" s="107"/>
      <c r="K38" s="107"/>
      <c r="L38" s="107"/>
      <c r="M38" s="107"/>
      <c r="N38" s="107"/>
      <c r="O38" s="107"/>
      <c r="P38" s="107"/>
      <c r="Q38" s="107"/>
      <c r="R38" s="104"/>
    </row>
    <row r="39" spans="2:18" ht="15" hidden="1">
      <c r="B39" s="104"/>
      <c r="C39" s="105"/>
      <c r="D39" s="106"/>
      <c r="E39" s="108"/>
      <c r="G39" s="107"/>
      <c r="H39" s="107"/>
      <c r="I39" s="107"/>
      <c r="J39" s="107"/>
      <c r="K39" s="107"/>
      <c r="L39" s="107"/>
      <c r="M39" s="107"/>
      <c r="N39" s="107"/>
      <c r="O39" s="107"/>
      <c r="P39" s="107"/>
      <c r="Q39" s="107"/>
      <c r="R39" s="104"/>
    </row>
    <row r="40" ht="15" hidden="1"/>
    <row r="41" ht="15" hidden="1"/>
    <row r="42" ht="15.75" customHeight="1"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sheetData>
  <sheetProtection sheet="1" objects="1" scenarios="1" selectLockedCells="1" selectUnlockedCells="1"/>
  <mergeCells count="19">
    <mergeCell ref="F9:Q9"/>
    <mergeCell ref="F10:Q10"/>
    <mergeCell ref="F13:Q13"/>
    <mergeCell ref="B3:R3"/>
    <mergeCell ref="F4:Q4"/>
    <mergeCell ref="F5:Q5"/>
    <mergeCell ref="F6:Q6"/>
    <mergeCell ref="F7:Q7"/>
    <mergeCell ref="F8:Q8"/>
    <mergeCell ref="F14:Q14"/>
    <mergeCell ref="F16:Q16"/>
    <mergeCell ref="B35:R35"/>
    <mergeCell ref="F19:Q19"/>
    <mergeCell ref="B20:R20"/>
    <mergeCell ref="F23:Q23"/>
    <mergeCell ref="F24:Q24"/>
    <mergeCell ref="F25:Q25"/>
    <mergeCell ref="F27:Q27"/>
    <mergeCell ref="F17:Q17"/>
  </mergeCells>
  <hyperlinks>
    <hyperlink ref="T5" location="'Спр. инф.'!A3" display="справка"/>
  </hyperlink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T39"/>
  <sheetViews>
    <sheetView zoomScale="85" zoomScaleNormal="85" zoomScalePageLayoutView="0" workbookViewId="0" topLeftCell="A1">
      <pane ySplit="2" topLeftCell="A21" activePane="bottomLeft" state="frozen"/>
      <selection pane="topLeft" activeCell="J478" sqref="J478"/>
      <selection pane="bottomLeft" activeCell="J478" sqref="J478"/>
    </sheetView>
  </sheetViews>
  <sheetFormatPr defaultColWidth="0" defaultRowHeight="15" customHeight="1" zeroHeight="1" outlineLevelCol="1"/>
  <cols>
    <col min="1" max="1" width="2.421875" style="87" customWidth="1"/>
    <col min="2" max="2" width="4.28125" style="87" customWidth="1"/>
    <col min="3" max="3" width="43.7109375" style="87" customWidth="1"/>
    <col min="4" max="4" width="9.421875" style="87" customWidth="1"/>
    <col min="5" max="5" width="20.421875" style="87" customWidth="1"/>
    <col min="6" max="17" width="7.140625" style="88" customWidth="1" outlineLevel="1"/>
    <col min="18" max="18" width="8.421875" style="87" customWidth="1"/>
    <col min="19" max="19" width="2.28125" style="87" customWidth="1"/>
    <col min="20" max="20" width="36.140625" style="87" customWidth="1"/>
    <col min="21" max="16384" width="9.140625" style="87" hidden="1" customWidth="1"/>
  </cols>
  <sheetData>
    <row r="1" ht="15"/>
    <row r="2" spans="2:18" ht="15">
      <c r="B2" s="89" t="s">
        <v>0</v>
      </c>
      <c r="C2" s="89" t="s">
        <v>1</v>
      </c>
      <c r="D2" s="89" t="s">
        <v>2</v>
      </c>
      <c r="E2" s="89" t="s">
        <v>3</v>
      </c>
      <c r="F2" s="90" t="s">
        <v>4</v>
      </c>
      <c r="G2" s="90" t="s">
        <v>5</v>
      </c>
      <c r="H2" s="90" t="s">
        <v>6</v>
      </c>
      <c r="I2" s="90" t="s">
        <v>7</v>
      </c>
      <c r="J2" s="90" t="s">
        <v>8</v>
      </c>
      <c r="K2" s="90" t="s">
        <v>9</v>
      </c>
      <c r="L2" s="90" t="s">
        <v>10</v>
      </c>
      <c r="M2" s="90" t="s">
        <v>11</v>
      </c>
      <c r="N2" s="90" t="s">
        <v>12</v>
      </c>
      <c r="O2" s="90" t="s">
        <v>13</v>
      </c>
      <c r="P2" s="90" t="s">
        <v>14</v>
      </c>
      <c r="Q2" s="90" t="s">
        <v>15</v>
      </c>
      <c r="R2" s="89" t="s">
        <v>16</v>
      </c>
    </row>
    <row r="3" spans="2:18" ht="15">
      <c r="B3" s="283" t="s">
        <v>531</v>
      </c>
      <c r="C3" s="284"/>
      <c r="D3" s="284"/>
      <c r="E3" s="284"/>
      <c r="F3" s="284"/>
      <c r="G3" s="284"/>
      <c r="H3" s="284"/>
      <c r="I3" s="284"/>
      <c r="J3" s="284"/>
      <c r="K3" s="284"/>
      <c r="L3" s="284"/>
      <c r="M3" s="284"/>
      <c r="N3" s="284"/>
      <c r="O3" s="284"/>
      <c r="P3" s="284"/>
      <c r="Q3" s="284"/>
      <c r="R3" s="285"/>
    </row>
    <row r="4" spans="2:18" ht="30">
      <c r="B4" s="89">
        <v>1</v>
      </c>
      <c r="C4" s="91" t="s">
        <v>540</v>
      </c>
      <c r="D4" s="89" t="s">
        <v>28</v>
      </c>
      <c r="E4" s="89" t="s">
        <v>34</v>
      </c>
      <c r="F4" s="242" t="e">
        <f>F5*F6*F8*(F13-F14)*(1+F7)*10^-6</f>
        <v>#N/A</v>
      </c>
      <c r="G4" s="242"/>
      <c r="H4" s="242"/>
      <c r="I4" s="242"/>
      <c r="J4" s="242"/>
      <c r="K4" s="242"/>
      <c r="L4" s="242"/>
      <c r="M4" s="242"/>
      <c r="N4" s="242"/>
      <c r="O4" s="242"/>
      <c r="P4" s="242"/>
      <c r="Q4" s="242"/>
      <c r="R4" s="89" t="s">
        <v>22</v>
      </c>
    </row>
    <row r="5" spans="2:20" ht="30">
      <c r="B5" s="89">
        <f>B4+1</f>
        <v>2</v>
      </c>
      <c r="C5" s="91" t="s">
        <v>31</v>
      </c>
      <c r="D5" s="89" t="s">
        <v>22</v>
      </c>
      <c r="E5" s="89" t="s">
        <v>30</v>
      </c>
      <c r="F5" s="242" t="e">
        <f>HLOOKUP(F14,'Спр. инф.'!$B$6:$BF$11,6,0)</f>
        <v>#N/A</v>
      </c>
      <c r="G5" s="242"/>
      <c r="H5" s="242"/>
      <c r="I5" s="242"/>
      <c r="J5" s="242"/>
      <c r="K5" s="242"/>
      <c r="L5" s="242"/>
      <c r="M5" s="242"/>
      <c r="N5" s="242"/>
      <c r="O5" s="242"/>
      <c r="P5" s="242"/>
      <c r="Q5" s="242"/>
      <c r="R5" s="89" t="s">
        <v>22</v>
      </c>
      <c r="T5" s="92" t="s">
        <v>39</v>
      </c>
    </row>
    <row r="6" spans="2:18" ht="30">
      <c r="B6" s="89">
        <f aca="true" t="shared" si="0" ref="B6:B19">B5+1</f>
        <v>3</v>
      </c>
      <c r="C6" s="91" t="s">
        <v>539</v>
      </c>
      <c r="D6" s="89" t="s">
        <v>530</v>
      </c>
      <c r="E6" s="89" t="s">
        <v>32</v>
      </c>
      <c r="F6" s="282" t="e">
        <f>'Спр. инф.'!T25</f>
        <v>#DIV/0!</v>
      </c>
      <c r="G6" s="282"/>
      <c r="H6" s="282"/>
      <c r="I6" s="282"/>
      <c r="J6" s="282"/>
      <c r="K6" s="282"/>
      <c r="L6" s="282"/>
      <c r="M6" s="282"/>
      <c r="N6" s="282"/>
      <c r="O6" s="282"/>
      <c r="P6" s="282"/>
      <c r="Q6" s="282"/>
      <c r="R6" s="89"/>
    </row>
    <row r="7" spans="2:18" ht="45">
      <c r="B7" s="89">
        <f t="shared" si="0"/>
        <v>4</v>
      </c>
      <c r="C7" s="91" t="s">
        <v>570</v>
      </c>
      <c r="D7" s="89" t="s">
        <v>22</v>
      </c>
      <c r="E7" s="89"/>
      <c r="F7" s="242" t="e">
        <f>10^-2*SQRT(2*9.8*F10*(1-(273+F14)/(273+F13))+F9^2)</f>
        <v>#N/A</v>
      </c>
      <c r="G7" s="242"/>
      <c r="H7" s="242"/>
      <c r="I7" s="242"/>
      <c r="J7" s="242"/>
      <c r="K7" s="242"/>
      <c r="L7" s="242"/>
      <c r="M7" s="242"/>
      <c r="N7" s="242"/>
      <c r="O7" s="242"/>
      <c r="P7" s="242"/>
      <c r="Q7" s="242"/>
      <c r="R7" s="89" t="s">
        <v>22</v>
      </c>
    </row>
    <row r="8" spans="2:18" s="88" customFormat="1" ht="16.5">
      <c r="B8" s="90">
        <f t="shared" si="0"/>
        <v>5</v>
      </c>
      <c r="C8" s="91" t="s">
        <v>541</v>
      </c>
      <c r="D8" s="90" t="s">
        <v>21</v>
      </c>
      <c r="E8" s="90" t="s">
        <v>18</v>
      </c>
      <c r="F8" s="292">
        <f>'Исходная информация'!G109</f>
        <v>0</v>
      </c>
      <c r="G8" s="293"/>
      <c r="H8" s="293"/>
      <c r="I8" s="293"/>
      <c r="J8" s="293"/>
      <c r="K8" s="293"/>
      <c r="L8" s="293"/>
      <c r="M8" s="293"/>
      <c r="N8" s="293"/>
      <c r="O8" s="293"/>
      <c r="P8" s="293"/>
      <c r="Q8" s="293"/>
      <c r="R8" s="90" t="s">
        <v>22</v>
      </c>
    </row>
    <row r="9" spans="2:18" s="88" customFormat="1" ht="45">
      <c r="B9" s="90">
        <f t="shared" si="0"/>
        <v>6</v>
      </c>
      <c r="C9" s="93" t="s">
        <v>571</v>
      </c>
      <c r="D9" s="94" t="s">
        <v>572</v>
      </c>
      <c r="E9" s="94" t="s">
        <v>576</v>
      </c>
      <c r="F9" s="289" t="e">
        <f>IF(VLOOKUP('Исходная информация'!G10,Климатология!$F$8:$Y$476,19,0)="—",5,VLOOKUP('Исходная информация'!G10,Климатология!$F$8:$Y$476,19,0))</f>
        <v>#N/A</v>
      </c>
      <c r="G9" s="290"/>
      <c r="H9" s="290"/>
      <c r="I9" s="290"/>
      <c r="J9" s="290"/>
      <c r="K9" s="290"/>
      <c r="L9" s="290"/>
      <c r="M9" s="290"/>
      <c r="N9" s="290"/>
      <c r="O9" s="290"/>
      <c r="P9" s="290"/>
      <c r="Q9" s="291"/>
      <c r="R9" s="94"/>
    </row>
    <row r="10" spans="2:18" s="88" customFormat="1" ht="45">
      <c r="B10" s="90">
        <f t="shared" si="0"/>
        <v>7</v>
      </c>
      <c r="C10" s="93" t="s">
        <v>573</v>
      </c>
      <c r="D10" s="94" t="s">
        <v>574</v>
      </c>
      <c r="E10" s="94" t="s">
        <v>575</v>
      </c>
      <c r="F10" s="289">
        <v>3</v>
      </c>
      <c r="G10" s="290"/>
      <c r="H10" s="290"/>
      <c r="I10" s="290"/>
      <c r="J10" s="290"/>
      <c r="K10" s="290"/>
      <c r="L10" s="290"/>
      <c r="M10" s="290"/>
      <c r="N10" s="290"/>
      <c r="O10" s="290"/>
      <c r="P10" s="290"/>
      <c r="Q10" s="291"/>
      <c r="R10" s="94"/>
    </row>
    <row r="11" spans="2:18" s="96" customFormat="1" ht="28.5">
      <c r="B11" s="95">
        <f t="shared" si="0"/>
        <v>8</v>
      </c>
      <c r="C11" s="95" t="s">
        <v>532</v>
      </c>
      <c r="D11" s="95" t="s">
        <v>17</v>
      </c>
      <c r="E11" s="95"/>
      <c r="F11" s="95" t="e">
        <f>$F$4*($F$13-F15)/($F$13-$F$14)*F12*24*$F$16*F18*$F$19</f>
        <v>#N/A</v>
      </c>
      <c r="G11" s="95" t="e">
        <f aca="true" t="shared" si="1" ref="G11:Q11">$F$4*($F$13-G15)/($F$13-$F$14)*G12*24*$F$16*G18*$F$19</f>
        <v>#N/A</v>
      </c>
      <c r="H11" s="95" t="e">
        <f t="shared" si="1"/>
        <v>#N/A</v>
      </c>
      <c r="I11" s="95" t="e">
        <f t="shared" si="1"/>
        <v>#N/A</v>
      </c>
      <c r="J11" s="95" t="e">
        <f t="shared" si="1"/>
        <v>#N/A</v>
      </c>
      <c r="K11" s="95" t="e">
        <f t="shared" si="1"/>
        <v>#N/A</v>
      </c>
      <c r="L11" s="95" t="e">
        <f t="shared" si="1"/>
        <v>#N/A</v>
      </c>
      <c r="M11" s="95" t="e">
        <f t="shared" si="1"/>
        <v>#N/A</v>
      </c>
      <c r="N11" s="95" t="e">
        <f t="shared" si="1"/>
        <v>#N/A</v>
      </c>
      <c r="O11" s="95" t="e">
        <f t="shared" si="1"/>
        <v>#N/A</v>
      </c>
      <c r="P11" s="95" t="e">
        <f t="shared" si="1"/>
        <v>#N/A</v>
      </c>
      <c r="Q11" s="95" t="e">
        <f t="shared" si="1"/>
        <v>#N/A</v>
      </c>
      <c r="R11" s="95" t="e">
        <f>SUM(F11:Q11)</f>
        <v>#N/A</v>
      </c>
    </row>
    <row r="12" spans="2:18" s="88" customFormat="1" ht="30">
      <c r="B12" s="90">
        <f t="shared" si="0"/>
        <v>9</v>
      </c>
      <c r="C12" s="91" t="s">
        <v>33</v>
      </c>
      <c r="D12" s="90" t="s">
        <v>19</v>
      </c>
      <c r="E12" s="90" t="s">
        <v>18</v>
      </c>
      <c r="F12" s="143">
        <f>'Исходная информация'!G35</f>
        <v>31</v>
      </c>
      <c r="G12" s="143">
        <f>'Исходная информация'!H35</f>
        <v>28</v>
      </c>
      <c r="H12" s="143">
        <f>'Исходная информация'!I35</f>
        <v>31</v>
      </c>
      <c r="I12" s="143">
        <f>'Исходная информация'!J35</f>
        <v>30</v>
      </c>
      <c r="J12" s="143">
        <f>'Исходная информация'!K35</f>
        <v>5</v>
      </c>
      <c r="K12" s="143">
        <f>'Исходная информация'!L35</f>
        <v>0</v>
      </c>
      <c r="L12" s="143">
        <f>'Исходная информация'!M35</f>
        <v>0</v>
      </c>
      <c r="M12" s="143">
        <f>'Исходная информация'!N35</f>
        <v>0</v>
      </c>
      <c r="N12" s="143">
        <f>'Исходная информация'!O35</f>
        <v>0</v>
      </c>
      <c r="O12" s="143">
        <f>'Исходная информация'!P35</f>
        <v>18</v>
      </c>
      <c r="P12" s="143">
        <f>'Исходная информация'!Q35</f>
        <v>30</v>
      </c>
      <c r="Q12" s="143">
        <f>'Исходная информация'!R35</f>
        <v>31</v>
      </c>
      <c r="R12" s="90">
        <f>SUM(F12:Q12)</f>
        <v>204</v>
      </c>
    </row>
    <row r="13" spans="2:18" s="88" customFormat="1" ht="30">
      <c r="B13" s="90">
        <f t="shared" si="0"/>
        <v>10</v>
      </c>
      <c r="C13" s="91" t="s">
        <v>27</v>
      </c>
      <c r="D13" s="90" t="s">
        <v>20</v>
      </c>
      <c r="E13" s="90" t="s">
        <v>546</v>
      </c>
      <c r="F13" s="286" t="e">
        <f>VLOOKUP('Исходная информация'!G111,'Спр. инф.'!$B$87:$D$104,2,0)</f>
        <v>#N/A</v>
      </c>
      <c r="G13" s="287"/>
      <c r="H13" s="287"/>
      <c r="I13" s="287"/>
      <c r="J13" s="287"/>
      <c r="K13" s="287"/>
      <c r="L13" s="287"/>
      <c r="M13" s="287"/>
      <c r="N13" s="287"/>
      <c r="O13" s="287"/>
      <c r="P13" s="287"/>
      <c r="Q13" s="288"/>
      <c r="R13" s="90"/>
    </row>
    <row r="14" spans="2:18" s="88" customFormat="1" ht="45">
      <c r="B14" s="90">
        <f t="shared" si="0"/>
        <v>11</v>
      </c>
      <c r="C14" s="91" t="s">
        <v>25</v>
      </c>
      <c r="D14" s="90" t="s">
        <v>20</v>
      </c>
      <c r="E14" s="90" t="s">
        <v>26</v>
      </c>
      <c r="F14" s="242" t="e">
        <f>VLOOKUP('Исходная информация'!G10,Климатология!$F$8:$Y$476,5,0)</f>
        <v>#N/A</v>
      </c>
      <c r="G14" s="242"/>
      <c r="H14" s="242"/>
      <c r="I14" s="242"/>
      <c r="J14" s="242"/>
      <c r="K14" s="242"/>
      <c r="L14" s="242"/>
      <c r="M14" s="242"/>
      <c r="N14" s="242"/>
      <c r="O14" s="242"/>
      <c r="P14" s="242"/>
      <c r="Q14" s="242"/>
      <c r="R14" s="90" t="s">
        <v>22</v>
      </c>
    </row>
    <row r="15" spans="2:18" s="88" customFormat="1" ht="30">
      <c r="B15" s="90">
        <f t="shared" si="0"/>
        <v>12</v>
      </c>
      <c r="C15" s="91" t="s">
        <v>24</v>
      </c>
      <c r="D15" s="90" t="s">
        <v>20</v>
      </c>
      <c r="E15" s="90" t="s">
        <v>529</v>
      </c>
      <c r="F15" s="90">
        <f>'Финальный лист'!E8</f>
        <v>0</v>
      </c>
      <c r="G15" s="90">
        <f>'Финальный лист'!F8</f>
        <v>0</v>
      </c>
      <c r="H15" s="90">
        <f>'Финальный лист'!G8</f>
        <v>0</v>
      </c>
      <c r="I15" s="90">
        <f>'Финальный лист'!H8</f>
        <v>0</v>
      </c>
      <c r="J15" s="90">
        <f>'Финальный лист'!I8</f>
        <v>0</v>
      </c>
      <c r="K15" s="90">
        <f>'Финальный лист'!J8</f>
        <v>0</v>
      </c>
      <c r="L15" s="90">
        <f>'Финальный лист'!K8</f>
        <v>0</v>
      </c>
      <c r="M15" s="90">
        <f>'Финальный лист'!L8</f>
        <v>0</v>
      </c>
      <c r="N15" s="90">
        <f>'Финальный лист'!M8</f>
        <v>0</v>
      </c>
      <c r="O15" s="90">
        <f>'Финальный лист'!N8</f>
        <v>0</v>
      </c>
      <c r="P15" s="90">
        <f>'Финальный лист'!O8</f>
        <v>0</v>
      </c>
      <c r="Q15" s="90">
        <f>'Финальный лист'!P8</f>
        <v>0</v>
      </c>
      <c r="R15" s="90" t="s">
        <v>22</v>
      </c>
    </row>
    <row r="16" spans="2:18" s="88" customFormat="1" ht="75">
      <c r="B16" s="90">
        <f t="shared" si="0"/>
        <v>13</v>
      </c>
      <c r="C16" s="91" t="s">
        <v>533</v>
      </c>
      <c r="D16" s="90" t="s">
        <v>22</v>
      </c>
      <c r="E16" s="90" t="s">
        <v>592</v>
      </c>
      <c r="F16" s="289">
        <f>1-0.25*F17</f>
        <v>1</v>
      </c>
      <c r="G16" s="290"/>
      <c r="H16" s="290"/>
      <c r="I16" s="290"/>
      <c r="J16" s="290"/>
      <c r="K16" s="290"/>
      <c r="L16" s="290"/>
      <c r="M16" s="290"/>
      <c r="N16" s="290"/>
      <c r="O16" s="290"/>
      <c r="P16" s="290"/>
      <c r="Q16" s="291"/>
      <c r="R16" s="90" t="s">
        <v>22</v>
      </c>
    </row>
    <row r="17" spans="2:18" s="88" customFormat="1" ht="30">
      <c r="B17" s="90">
        <f t="shared" si="0"/>
        <v>14</v>
      </c>
      <c r="C17" s="91" t="s">
        <v>534</v>
      </c>
      <c r="D17" s="90" t="s">
        <v>22</v>
      </c>
      <c r="E17" s="90" t="s">
        <v>18</v>
      </c>
      <c r="F17" s="297">
        <f>'Исходная информация'!G114</f>
        <v>0</v>
      </c>
      <c r="G17" s="287"/>
      <c r="H17" s="287"/>
      <c r="I17" s="287"/>
      <c r="J17" s="287"/>
      <c r="K17" s="287"/>
      <c r="L17" s="287"/>
      <c r="M17" s="287"/>
      <c r="N17" s="287"/>
      <c r="O17" s="287"/>
      <c r="P17" s="287"/>
      <c r="Q17" s="288"/>
      <c r="R17" s="90" t="s">
        <v>22</v>
      </c>
    </row>
    <row r="18" spans="2:18" s="88" customFormat="1" ht="60">
      <c r="B18" s="90">
        <f t="shared" si="0"/>
        <v>15</v>
      </c>
      <c r="C18" s="93" t="s">
        <v>589</v>
      </c>
      <c r="D18" s="94" t="s">
        <v>22</v>
      </c>
      <c r="E18" s="94" t="s">
        <v>590</v>
      </c>
      <c r="F18" s="97">
        <f>_xlfn.IFERROR(IF(($F$13-'Финальный лист'!E8)/('Исходная информация'!G34-'Финальный лист'!E8)&lt;1,1,($F$13-'Финальный лист'!E8)/('Исходная информация'!G112-'Финальный лист'!E8)),1)</f>
        <v>1</v>
      </c>
      <c r="G18" s="97">
        <f>_xlfn.IFERROR(IF(($F$13-'Финальный лист'!F8)/('Исходная информация'!H34-'Финальный лист'!F8)&lt;1,1,($F$13-'Финальный лист'!F8)/('Исходная информация'!H112-'Финальный лист'!F8)),1)</f>
        <v>1</v>
      </c>
      <c r="H18" s="97">
        <f>_xlfn.IFERROR(IF(($F$13-'Финальный лист'!G8)/('Исходная информация'!I34-'Финальный лист'!G8)&lt;1,1,($F$13-'Финальный лист'!G8)/('Исходная информация'!I112-'Финальный лист'!G8)),1)</f>
        <v>1</v>
      </c>
      <c r="I18" s="97">
        <f>_xlfn.IFERROR(IF(($F$13-'Финальный лист'!H8)/('Исходная информация'!J34-'Финальный лист'!H8)&lt;1,1,($F$13-'Финальный лист'!H8)/('Исходная информация'!J112-'Финальный лист'!H8)),1)</f>
        <v>1</v>
      </c>
      <c r="J18" s="97">
        <f>_xlfn.IFERROR(IF(($F$13-'Финальный лист'!I8)/('Исходная информация'!K34-'Финальный лист'!I8)&lt;1,1,($F$13-'Финальный лист'!I8)/('Исходная информация'!K112-'Финальный лист'!I8)),1)</f>
        <v>1</v>
      </c>
      <c r="K18" s="97">
        <f>_xlfn.IFERROR(IF(($F$13-'Финальный лист'!J8)/('Исходная информация'!L34-'Финальный лист'!J8)&lt;1,1,($F$13-'Финальный лист'!J8)/('Исходная информация'!L112-'Финальный лист'!J8)),1)</f>
        <v>1</v>
      </c>
      <c r="L18" s="97">
        <f>_xlfn.IFERROR(IF(($F$13-'Финальный лист'!K8)/('Исходная информация'!M34-'Финальный лист'!K8)&lt;1,1,($F$13-'Финальный лист'!K8)/('Исходная информация'!M112-'Финальный лист'!K8)),1)</f>
        <v>1</v>
      </c>
      <c r="M18" s="97">
        <f>_xlfn.IFERROR(IF(($F$13-'Финальный лист'!L8)/('Исходная информация'!N34-'Финальный лист'!L8)&lt;1,1,($F$13-'Финальный лист'!L8)/('Исходная информация'!N112-'Финальный лист'!L8)),1)</f>
        <v>1</v>
      </c>
      <c r="N18" s="97">
        <f>_xlfn.IFERROR(IF(($F$13-'Финальный лист'!M8)/('Исходная информация'!O34-'Финальный лист'!M8)&lt;1,1,($F$13-'Финальный лист'!M8)/('Исходная информация'!O112-'Финальный лист'!M8)),1)</f>
        <v>1</v>
      </c>
      <c r="O18" s="97">
        <f>_xlfn.IFERROR(IF(($F$13-'Финальный лист'!N8)/('Исходная информация'!P34-'Финальный лист'!N8)&lt;1,1,($F$13-'Финальный лист'!N8)/('Исходная информация'!P112-'Финальный лист'!N8)),1)</f>
        <v>1</v>
      </c>
      <c r="P18" s="97">
        <f>_xlfn.IFERROR(IF(($F$13-'Финальный лист'!O8)/('Исходная информация'!Q34-'Финальный лист'!O8)&lt;1,1,($F$13-'Финальный лист'!O8)/('Исходная информация'!Q112-'Финальный лист'!O8)),1)</f>
        <v>1</v>
      </c>
      <c r="Q18" s="97">
        <f>_xlfn.IFERROR(IF(($F$13-'Финальный лист'!P8)/('Исходная информация'!R34-'Финальный лист'!P8)&lt;1,1,($F$13-'Финальный лист'!P8)/('Исходная информация'!R112-'Финальный лист'!P8)),1)</f>
        <v>1</v>
      </c>
      <c r="R18" s="94" t="s">
        <v>22</v>
      </c>
    </row>
    <row r="19" spans="2:18" s="88" customFormat="1" ht="75">
      <c r="B19" s="90">
        <f t="shared" si="0"/>
        <v>16</v>
      </c>
      <c r="C19" s="93" t="s">
        <v>609</v>
      </c>
      <c r="D19" s="94" t="s">
        <v>22</v>
      </c>
      <c r="E19" s="94" t="s">
        <v>610</v>
      </c>
      <c r="F19" s="278" t="e">
        <f>1+(0.45*('Спр. инф.'!K127-1))</f>
        <v>#N/A</v>
      </c>
      <c r="G19" s="279"/>
      <c r="H19" s="279"/>
      <c r="I19" s="279"/>
      <c r="J19" s="279"/>
      <c r="K19" s="279"/>
      <c r="L19" s="279"/>
      <c r="M19" s="279"/>
      <c r="N19" s="279"/>
      <c r="O19" s="279"/>
      <c r="P19" s="279"/>
      <c r="Q19" s="280"/>
      <c r="R19" s="94" t="s">
        <v>22</v>
      </c>
    </row>
    <row r="20" spans="2:18" ht="15">
      <c r="B20" s="283" t="s">
        <v>535</v>
      </c>
      <c r="C20" s="284"/>
      <c r="D20" s="284"/>
      <c r="E20" s="284"/>
      <c r="F20" s="284"/>
      <c r="G20" s="284"/>
      <c r="H20" s="284"/>
      <c r="I20" s="284"/>
      <c r="J20" s="284"/>
      <c r="K20" s="284"/>
      <c r="L20" s="284"/>
      <c r="M20" s="284"/>
      <c r="N20" s="284"/>
      <c r="O20" s="284"/>
      <c r="P20" s="284"/>
      <c r="Q20" s="284"/>
      <c r="R20" s="285"/>
    </row>
    <row r="21" spans="2:18" ht="30">
      <c r="B21" s="89">
        <v>17</v>
      </c>
      <c r="C21" s="98" t="s">
        <v>536</v>
      </c>
      <c r="D21" s="89" t="s">
        <v>19</v>
      </c>
      <c r="E21" s="90" t="s">
        <v>18</v>
      </c>
      <c r="F21" s="116">
        <f>'Исходная информация'!G115</f>
        <v>0</v>
      </c>
      <c r="G21" s="116">
        <f>'Исходная информация'!H115</f>
        <v>0</v>
      </c>
      <c r="H21" s="116">
        <f>'Исходная информация'!I115</f>
        <v>0</v>
      </c>
      <c r="I21" s="116">
        <f>'Исходная информация'!J115</f>
        <v>0</v>
      </c>
      <c r="J21" s="116">
        <f>'Исходная информация'!K115</f>
        <v>0</v>
      </c>
      <c r="K21" s="116">
        <f>'Исходная информация'!L115</f>
        <v>0</v>
      </c>
      <c r="L21" s="116">
        <f>'Исходная информация'!M115</f>
        <v>0</v>
      </c>
      <c r="M21" s="116">
        <f>'Исходная информация'!N115</f>
        <v>0</v>
      </c>
      <c r="N21" s="116">
        <f>'Исходная информация'!O115</f>
        <v>0</v>
      </c>
      <c r="O21" s="116">
        <f>'Исходная информация'!P115</f>
        <v>0</v>
      </c>
      <c r="P21" s="116">
        <f>'Исходная информация'!Q115</f>
        <v>0</v>
      </c>
      <c r="Q21" s="116">
        <f>'Исходная информация'!R115</f>
        <v>0</v>
      </c>
      <c r="R21" s="89">
        <f>SUM(F21:Q21)</f>
        <v>0</v>
      </c>
    </row>
    <row r="22" spans="2:18" s="88" customFormat="1" ht="30">
      <c r="B22" s="90">
        <f>B21+1</f>
        <v>18</v>
      </c>
      <c r="C22" s="99" t="s">
        <v>33</v>
      </c>
      <c r="D22" s="90" t="s">
        <v>19</v>
      </c>
      <c r="E22" s="90" t="s">
        <v>18</v>
      </c>
      <c r="F22" s="116">
        <f>'Исходная информация'!G113</f>
        <v>0</v>
      </c>
      <c r="G22" s="116">
        <f>'Исходная информация'!H113</f>
        <v>0</v>
      </c>
      <c r="H22" s="116">
        <f>'Исходная информация'!I113</f>
        <v>0</v>
      </c>
      <c r="I22" s="116">
        <f>'Исходная информация'!J113</f>
        <v>0</v>
      </c>
      <c r="J22" s="116">
        <f>'Исходная информация'!K113</f>
        <v>0</v>
      </c>
      <c r="K22" s="116">
        <f>'Исходная информация'!L113</f>
        <v>0</v>
      </c>
      <c r="L22" s="116">
        <f>'Исходная информация'!M113</f>
        <v>0</v>
      </c>
      <c r="M22" s="116">
        <f>'Исходная информация'!N113</f>
        <v>0</v>
      </c>
      <c r="N22" s="116">
        <f>'Исходная информация'!O113</f>
        <v>0</v>
      </c>
      <c r="O22" s="116">
        <f>'Исходная информация'!P113</f>
        <v>0</v>
      </c>
      <c r="P22" s="116">
        <f>'Исходная информация'!Q113</f>
        <v>0</v>
      </c>
      <c r="Q22" s="116">
        <f>'Исходная информация'!R113</f>
        <v>0</v>
      </c>
      <c r="R22" s="90">
        <f>SUM(F22:Q22)</f>
        <v>0</v>
      </c>
    </row>
    <row r="23" spans="2:18" s="88" customFormat="1" ht="15">
      <c r="B23" s="90">
        <f aca="true" t="shared" si="2" ref="B23:B34">B22+1</f>
        <v>19</v>
      </c>
      <c r="C23" s="99" t="s">
        <v>527</v>
      </c>
      <c r="D23" s="90" t="s">
        <v>528</v>
      </c>
      <c r="E23" s="90" t="s">
        <v>18</v>
      </c>
      <c r="F23" s="286">
        <f>'Исходная информация'!G116</f>
        <v>0</v>
      </c>
      <c r="G23" s="287"/>
      <c r="H23" s="287"/>
      <c r="I23" s="287"/>
      <c r="J23" s="287"/>
      <c r="K23" s="287"/>
      <c r="L23" s="287"/>
      <c r="M23" s="287"/>
      <c r="N23" s="287"/>
      <c r="O23" s="287"/>
      <c r="P23" s="287"/>
      <c r="Q23" s="288"/>
      <c r="R23" s="90" t="s">
        <v>22</v>
      </c>
    </row>
    <row r="24" spans="2:18" s="88" customFormat="1" ht="30">
      <c r="B24" s="90">
        <f t="shared" si="2"/>
        <v>20</v>
      </c>
      <c r="C24" s="99" t="s">
        <v>27</v>
      </c>
      <c r="D24" s="90" t="s">
        <v>20</v>
      </c>
      <c r="E24" s="90" t="s">
        <v>546</v>
      </c>
      <c r="F24" s="289" t="e">
        <f>F13</f>
        <v>#N/A</v>
      </c>
      <c r="G24" s="290"/>
      <c r="H24" s="290"/>
      <c r="I24" s="290"/>
      <c r="J24" s="290"/>
      <c r="K24" s="290"/>
      <c r="L24" s="290"/>
      <c r="M24" s="290"/>
      <c r="N24" s="290"/>
      <c r="O24" s="290"/>
      <c r="P24" s="290"/>
      <c r="Q24" s="291"/>
      <c r="R24" s="90"/>
    </row>
    <row r="25" spans="2:18" s="88" customFormat="1" ht="30">
      <c r="B25" s="90">
        <f t="shared" si="2"/>
        <v>21</v>
      </c>
      <c r="C25" s="99" t="s">
        <v>537</v>
      </c>
      <c r="D25" s="90" t="s">
        <v>20</v>
      </c>
      <c r="E25" s="90" t="s">
        <v>546</v>
      </c>
      <c r="F25" s="286" t="e">
        <f>VLOOKUP('Исходная информация'!G111,'Спр. инф.'!$B$87:$D$104,3,0)</f>
        <v>#N/A</v>
      </c>
      <c r="G25" s="287"/>
      <c r="H25" s="287"/>
      <c r="I25" s="287"/>
      <c r="J25" s="287"/>
      <c r="K25" s="287"/>
      <c r="L25" s="287"/>
      <c r="M25" s="287"/>
      <c r="N25" s="287"/>
      <c r="O25" s="287"/>
      <c r="P25" s="287"/>
      <c r="Q25" s="288"/>
      <c r="R25" s="90" t="s">
        <v>22</v>
      </c>
    </row>
    <row r="26" spans="2:18" s="88" customFormat="1" ht="30">
      <c r="B26" s="90">
        <f t="shared" si="2"/>
        <v>22</v>
      </c>
      <c r="C26" s="91" t="s">
        <v>24</v>
      </c>
      <c r="D26" s="90" t="s">
        <v>20</v>
      </c>
      <c r="E26" s="90" t="s">
        <v>529</v>
      </c>
      <c r="F26" s="90">
        <f>'Финальный лист'!E8</f>
        <v>0</v>
      </c>
      <c r="G26" s="90">
        <f>'Финальный лист'!F8</f>
        <v>0</v>
      </c>
      <c r="H26" s="90">
        <f>'Финальный лист'!G8</f>
        <v>0</v>
      </c>
      <c r="I26" s="90">
        <f>'Финальный лист'!H8</f>
        <v>0</v>
      </c>
      <c r="J26" s="90">
        <f>'Финальный лист'!I8</f>
        <v>0</v>
      </c>
      <c r="K26" s="90">
        <f>'Финальный лист'!J8</f>
        <v>0</v>
      </c>
      <c r="L26" s="90">
        <f>'Финальный лист'!K8</f>
        <v>0</v>
      </c>
      <c r="M26" s="90">
        <f>'Финальный лист'!L8</f>
        <v>0</v>
      </c>
      <c r="N26" s="90">
        <f>'Финальный лист'!M8</f>
        <v>0</v>
      </c>
      <c r="O26" s="90">
        <f>'Финальный лист'!N8</f>
        <v>0</v>
      </c>
      <c r="P26" s="90">
        <f>'Финальный лист'!O8</f>
        <v>0</v>
      </c>
      <c r="Q26" s="90">
        <f>'Финальный лист'!P8</f>
        <v>0</v>
      </c>
      <c r="R26" s="90" t="s">
        <v>22</v>
      </c>
    </row>
    <row r="27" spans="2:18" s="88" customFormat="1" ht="45">
      <c r="B27" s="90">
        <f t="shared" si="2"/>
        <v>23</v>
      </c>
      <c r="C27" s="91" t="s">
        <v>25</v>
      </c>
      <c r="D27" s="90" t="s">
        <v>20</v>
      </c>
      <c r="E27" s="90" t="s">
        <v>26</v>
      </c>
      <c r="F27" s="242" t="e">
        <f>VLOOKUP('Исходная информация'!G10,Климатология!$F$8:$Y$476,5,0)</f>
        <v>#N/A</v>
      </c>
      <c r="G27" s="242"/>
      <c r="H27" s="242"/>
      <c r="I27" s="242"/>
      <c r="J27" s="242"/>
      <c r="K27" s="242"/>
      <c r="L27" s="242"/>
      <c r="M27" s="242"/>
      <c r="N27" s="242"/>
      <c r="O27" s="242"/>
      <c r="P27" s="242"/>
      <c r="Q27" s="242"/>
      <c r="R27" s="90" t="s">
        <v>22</v>
      </c>
    </row>
    <row r="28" spans="2:18" ht="30">
      <c r="B28" s="89">
        <f t="shared" si="2"/>
        <v>24</v>
      </c>
      <c r="C28" s="100" t="s">
        <v>542</v>
      </c>
      <c r="D28" s="89" t="s">
        <v>528</v>
      </c>
      <c r="E28" s="89"/>
      <c r="F28" s="90">
        <f>F21*$F$23</f>
        <v>0</v>
      </c>
      <c r="G28" s="90">
        <f aca="true" t="shared" si="3" ref="G28:Q28">G21*$F$23</f>
        <v>0</v>
      </c>
      <c r="H28" s="90">
        <f t="shared" si="3"/>
        <v>0</v>
      </c>
      <c r="I28" s="90">
        <f t="shared" si="3"/>
        <v>0</v>
      </c>
      <c r="J28" s="90">
        <f t="shared" si="3"/>
        <v>0</v>
      </c>
      <c r="K28" s="90">
        <f t="shared" si="3"/>
        <v>0</v>
      </c>
      <c r="L28" s="90">
        <f t="shared" si="3"/>
        <v>0</v>
      </c>
      <c r="M28" s="90">
        <f t="shared" si="3"/>
        <v>0</v>
      </c>
      <c r="N28" s="90">
        <f t="shared" si="3"/>
        <v>0</v>
      </c>
      <c r="O28" s="90">
        <f t="shared" si="3"/>
        <v>0</v>
      </c>
      <c r="P28" s="90">
        <f t="shared" si="3"/>
        <v>0</v>
      </c>
      <c r="Q28" s="90">
        <f t="shared" si="3"/>
        <v>0</v>
      </c>
      <c r="R28" s="89">
        <f aca="true" t="shared" si="4" ref="R28:R34">SUM(F28:Q28)</f>
        <v>0</v>
      </c>
    </row>
    <row r="29" spans="2:18" ht="30">
      <c r="B29" s="89">
        <f t="shared" si="2"/>
        <v>25</v>
      </c>
      <c r="C29" s="100" t="s">
        <v>543</v>
      </c>
      <c r="D29" s="89" t="s">
        <v>528</v>
      </c>
      <c r="E29" s="89"/>
      <c r="F29" s="90">
        <f>F22*24-F28-F30</f>
        <v>0</v>
      </c>
      <c r="G29" s="90">
        <f aca="true" t="shared" si="5" ref="G29:Q29">G22*24-G28-G30</f>
        <v>0</v>
      </c>
      <c r="H29" s="90">
        <f t="shared" si="5"/>
        <v>0</v>
      </c>
      <c r="I29" s="90">
        <f t="shared" si="5"/>
        <v>0</v>
      </c>
      <c r="J29" s="90">
        <f t="shared" si="5"/>
        <v>0</v>
      </c>
      <c r="K29" s="90">
        <f t="shared" si="5"/>
        <v>0</v>
      </c>
      <c r="L29" s="90">
        <f t="shared" si="5"/>
        <v>0</v>
      </c>
      <c r="M29" s="90">
        <f t="shared" si="5"/>
        <v>0</v>
      </c>
      <c r="N29" s="90">
        <f t="shared" si="5"/>
        <v>0</v>
      </c>
      <c r="O29" s="90">
        <f t="shared" si="5"/>
        <v>0</v>
      </c>
      <c r="P29" s="90">
        <f t="shared" si="5"/>
        <v>0</v>
      </c>
      <c r="Q29" s="90">
        <f t="shared" si="5"/>
        <v>0</v>
      </c>
      <c r="R29" s="89">
        <f t="shared" si="4"/>
        <v>0</v>
      </c>
    </row>
    <row r="30" spans="2:18" s="88" customFormat="1" ht="30">
      <c r="B30" s="90">
        <f t="shared" si="2"/>
        <v>26</v>
      </c>
      <c r="C30" s="93" t="s">
        <v>625</v>
      </c>
      <c r="D30" s="94" t="s">
        <v>528</v>
      </c>
      <c r="E30" s="94"/>
      <c r="F30" s="94">
        <f>F21*'Финальный лист'!$Q$9</f>
        <v>0</v>
      </c>
      <c r="G30" s="94">
        <f>G21*'Финальный лист'!$Q$9</f>
        <v>0</v>
      </c>
      <c r="H30" s="94">
        <f>H21*'Финальный лист'!$Q$9</f>
        <v>0</v>
      </c>
      <c r="I30" s="94">
        <f>I21*'Финальный лист'!$Q$9</f>
        <v>0</v>
      </c>
      <c r="J30" s="94">
        <f>J21*'Финальный лист'!$Q$9</f>
        <v>0</v>
      </c>
      <c r="K30" s="94">
        <f>K21*'Финальный лист'!$Q$9</f>
        <v>0</v>
      </c>
      <c r="L30" s="94">
        <f>L21*'Финальный лист'!$Q$9</f>
        <v>0</v>
      </c>
      <c r="M30" s="94">
        <f>M21*'Финальный лист'!$Q$9</f>
        <v>0</v>
      </c>
      <c r="N30" s="94">
        <f>N21*'Финальный лист'!$Q$9</f>
        <v>0</v>
      </c>
      <c r="O30" s="94">
        <f>O21*'Финальный лист'!$Q$9</f>
        <v>0</v>
      </c>
      <c r="P30" s="94">
        <f>P21*'Финальный лист'!$Q$9</f>
        <v>0</v>
      </c>
      <c r="Q30" s="94">
        <f>Q21*'Финальный лист'!$Q$9</f>
        <v>0</v>
      </c>
      <c r="R30" s="94">
        <f>SUM(F30:Q30)</f>
        <v>0</v>
      </c>
    </row>
    <row r="31" spans="2:18" s="88" customFormat="1" ht="30">
      <c r="B31" s="90">
        <f t="shared" si="2"/>
        <v>27</v>
      </c>
      <c r="C31" s="91" t="s">
        <v>538</v>
      </c>
      <c r="D31" s="90" t="s">
        <v>17</v>
      </c>
      <c r="E31" s="90" t="s">
        <v>35</v>
      </c>
      <c r="F31" s="90" t="e">
        <f aca="true" t="shared" si="6" ref="F31:Q31">$F$4*($F$24-F26)/($F$24-$F$27)*$F$16*F28*F18*$F$19</f>
        <v>#N/A</v>
      </c>
      <c r="G31" s="90" t="e">
        <f t="shared" si="6"/>
        <v>#N/A</v>
      </c>
      <c r="H31" s="90" t="e">
        <f t="shared" si="6"/>
        <v>#N/A</v>
      </c>
      <c r="I31" s="90" t="e">
        <f t="shared" si="6"/>
        <v>#N/A</v>
      </c>
      <c r="J31" s="90" t="e">
        <f t="shared" si="6"/>
        <v>#N/A</v>
      </c>
      <c r="K31" s="90" t="e">
        <f t="shared" si="6"/>
        <v>#N/A</v>
      </c>
      <c r="L31" s="90" t="e">
        <f t="shared" si="6"/>
        <v>#N/A</v>
      </c>
      <c r="M31" s="90" t="e">
        <f t="shared" si="6"/>
        <v>#N/A</v>
      </c>
      <c r="N31" s="90" t="e">
        <f t="shared" si="6"/>
        <v>#N/A</v>
      </c>
      <c r="O31" s="90" t="e">
        <f t="shared" si="6"/>
        <v>#N/A</v>
      </c>
      <c r="P31" s="90" t="e">
        <f t="shared" si="6"/>
        <v>#N/A</v>
      </c>
      <c r="Q31" s="90" t="e">
        <f t="shared" si="6"/>
        <v>#N/A</v>
      </c>
      <c r="R31" s="90" t="e">
        <f t="shared" si="4"/>
        <v>#N/A</v>
      </c>
    </row>
    <row r="32" spans="2:18" s="88" customFormat="1" ht="30">
      <c r="B32" s="90">
        <f t="shared" si="2"/>
        <v>28</v>
      </c>
      <c r="C32" s="91" t="s">
        <v>624</v>
      </c>
      <c r="D32" s="90" t="s">
        <v>17</v>
      </c>
      <c r="E32" s="90" t="s">
        <v>35</v>
      </c>
      <c r="F32" s="90" t="e">
        <f aca="true" t="shared" si="7" ref="F32:Q32">$F$4*($F$25-F26)/($F$24-$F$27)*$F$16*F29*F18*$F$19</f>
        <v>#N/A</v>
      </c>
      <c r="G32" s="90" t="e">
        <f t="shared" si="7"/>
        <v>#N/A</v>
      </c>
      <c r="H32" s="90" t="e">
        <f t="shared" si="7"/>
        <v>#N/A</v>
      </c>
      <c r="I32" s="90" t="e">
        <f t="shared" si="7"/>
        <v>#N/A</v>
      </c>
      <c r="J32" s="90" t="e">
        <f t="shared" si="7"/>
        <v>#N/A</v>
      </c>
      <c r="K32" s="90" t="e">
        <f t="shared" si="7"/>
        <v>#N/A</v>
      </c>
      <c r="L32" s="90" t="e">
        <f t="shared" si="7"/>
        <v>#N/A</v>
      </c>
      <c r="M32" s="90" t="e">
        <f t="shared" si="7"/>
        <v>#N/A</v>
      </c>
      <c r="N32" s="90" t="e">
        <f t="shared" si="7"/>
        <v>#N/A</v>
      </c>
      <c r="O32" s="90" t="e">
        <f t="shared" si="7"/>
        <v>#N/A</v>
      </c>
      <c r="P32" s="90" t="e">
        <f t="shared" si="7"/>
        <v>#N/A</v>
      </c>
      <c r="Q32" s="90" t="e">
        <f t="shared" si="7"/>
        <v>#N/A</v>
      </c>
      <c r="R32" s="90" t="e">
        <f t="shared" si="4"/>
        <v>#N/A</v>
      </c>
    </row>
    <row r="33" spans="2:18" s="88" customFormat="1" ht="30">
      <c r="B33" s="90">
        <f t="shared" si="2"/>
        <v>29</v>
      </c>
      <c r="C33" s="93" t="s">
        <v>626</v>
      </c>
      <c r="D33" s="90" t="s">
        <v>17</v>
      </c>
      <c r="E33" s="90" t="s">
        <v>35</v>
      </c>
      <c r="F33" s="90" t="e">
        <f aca="true" t="shared" si="8" ref="F33:Q33">$F$4*($F$24-F26)/($F$24-$F$27)*$F$16*F30*F18*$F$19</f>
        <v>#N/A</v>
      </c>
      <c r="G33" s="90" t="e">
        <f t="shared" si="8"/>
        <v>#N/A</v>
      </c>
      <c r="H33" s="90" t="e">
        <f t="shared" si="8"/>
        <v>#N/A</v>
      </c>
      <c r="I33" s="90" t="e">
        <f t="shared" si="8"/>
        <v>#N/A</v>
      </c>
      <c r="J33" s="90" t="e">
        <f t="shared" si="8"/>
        <v>#N/A</v>
      </c>
      <c r="K33" s="90" t="e">
        <f t="shared" si="8"/>
        <v>#N/A</v>
      </c>
      <c r="L33" s="90" t="e">
        <f t="shared" si="8"/>
        <v>#N/A</v>
      </c>
      <c r="M33" s="90" t="e">
        <f t="shared" si="8"/>
        <v>#N/A</v>
      </c>
      <c r="N33" s="90" t="e">
        <f t="shared" si="8"/>
        <v>#N/A</v>
      </c>
      <c r="O33" s="90" t="e">
        <f t="shared" si="8"/>
        <v>#N/A</v>
      </c>
      <c r="P33" s="90" t="e">
        <f t="shared" si="8"/>
        <v>#N/A</v>
      </c>
      <c r="Q33" s="90" t="e">
        <f t="shared" si="8"/>
        <v>#N/A</v>
      </c>
      <c r="R33" s="94" t="e">
        <f>SUM(F33:Q33)</f>
        <v>#N/A</v>
      </c>
    </row>
    <row r="34" spans="2:18" s="88" customFormat="1" ht="42.75">
      <c r="B34" s="95">
        <f t="shared" si="2"/>
        <v>30</v>
      </c>
      <c r="C34" s="101" t="s">
        <v>545</v>
      </c>
      <c r="D34" s="95" t="s">
        <v>17</v>
      </c>
      <c r="E34" s="95"/>
      <c r="F34" s="95" t="e">
        <f>SUM(F31:F33)</f>
        <v>#N/A</v>
      </c>
      <c r="G34" s="95" t="e">
        <f aca="true" t="shared" si="9" ref="G34:Q34">SUM(G31:G33)</f>
        <v>#N/A</v>
      </c>
      <c r="H34" s="95" t="e">
        <f t="shared" si="9"/>
        <v>#N/A</v>
      </c>
      <c r="I34" s="95" t="e">
        <f t="shared" si="9"/>
        <v>#N/A</v>
      </c>
      <c r="J34" s="95" t="e">
        <f t="shared" si="9"/>
        <v>#N/A</v>
      </c>
      <c r="K34" s="95" t="e">
        <f t="shared" si="9"/>
        <v>#N/A</v>
      </c>
      <c r="L34" s="95" t="e">
        <f t="shared" si="9"/>
        <v>#N/A</v>
      </c>
      <c r="M34" s="95" t="e">
        <f t="shared" si="9"/>
        <v>#N/A</v>
      </c>
      <c r="N34" s="95" t="e">
        <f t="shared" si="9"/>
        <v>#N/A</v>
      </c>
      <c r="O34" s="95" t="e">
        <f t="shared" si="9"/>
        <v>#N/A</v>
      </c>
      <c r="P34" s="95" t="e">
        <f t="shared" si="9"/>
        <v>#N/A</v>
      </c>
      <c r="Q34" s="95" t="e">
        <f t="shared" si="9"/>
        <v>#N/A</v>
      </c>
      <c r="R34" s="95" t="e">
        <f t="shared" si="4"/>
        <v>#N/A</v>
      </c>
    </row>
    <row r="35" spans="2:18" s="88" customFormat="1" ht="15">
      <c r="B35" s="281" t="s">
        <v>544</v>
      </c>
      <c r="C35" s="281"/>
      <c r="D35" s="281"/>
      <c r="E35" s="281"/>
      <c r="F35" s="281"/>
      <c r="G35" s="281"/>
      <c r="H35" s="281"/>
      <c r="I35" s="281"/>
      <c r="J35" s="281"/>
      <c r="K35" s="281"/>
      <c r="L35" s="281"/>
      <c r="M35" s="281"/>
      <c r="N35" s="281"/>
      <c r="O35" s="281"/>
      <c r="P35" s="281"/>
      <c r="Q35" s="281"/>
      <c r="R35" s="281"/>
    </row>
    <row r="36" spans="2:18" s="103" customFormat="1" ht="28.5">
      <c r="B36" s="102">
        <v>31</v>
      </c>
      <c r="C36" s="101" t="str">
        <f>C11</f>
        <v>Нормативное потребление тепловой энергии на нужды отопления,</v>
      </c>
      <c r="D36" s="95" t="str">
        <f>D11</f>
        <v>Гкал</v>
      </c>
      <c r="E36" s="101"/>
      <c r="F36" s="101" t="e">
        <f aca="true" t="shared" si="10" ref="F36:R36">F11</f>
        <v>#N/A</v>
      </c>
      <c r="G36" s="101" t="e">
        <f t="shared" si="10"/>
        <v>#N/A</v>
      </c>
      <c r="H36" s="101" t="e">
        <f t="shared" si="10"/>
        <v>#N/A</v>
      </c>
      <c r="I36" s="101" t="e">
        <f t="shared" si="10"/>
        <v>#N/A</v>
      </c>
      <c r="J36" s="101" t="e">
        <f t="shared" si="10"/>
        <v>#N/A</v>
      </c>
      <c r="K36" s="101" t="e">
        <f t="shared" si="10"/>
        <v>#N/A</v>
      </c>
      <c r="L36" s="101" t="e">
        <f t="shared" si="10"/>
        <v>#N/A</v>
      </c>
      <c r="M36" s="101" t="e">
        <f t="shared" si="10"/>
        <v>#N/A</v>
      </c>
      <c r="N36" s="101" t="e">
        <f t="shared" si="10"/>
        <v>#N/A</v>
      </c>
      <c r="O36" s="101" t="e">
        <f t="shared" si="10"/>
        <v>#N/A</v>
      </c>
      <c r="P36" s="101" t="e">
        <f t="shared" si="10"/>
        <v>#N/A</v>
      </c>
      <c r="Q36" s="101" t="e">
        <f t="shared" si="10"/>
        <v>#N/A</v>
      </c>
      <c r="R36" s="101" t="e">
        <f t="shared" si="10"/>
        <v>#N/A</v>
      </c>
    </row>
    <row r="37" spans="2:18" s="103" customFormat="1" ht="42.75">
      <c r="B37" s="102">
        <f>B36+1</f>
        <v>32</v>
      </c>
      <c r="C37" s="101" t="s">
        <v>545</v>
      </c>
      <c r="D37" s="95" t="str">
        <f>D34</f>
        <v>Гкал</v>
      </c>
      <c r="E37" s="101"/>
      <c r="F37" s="101" t="e">
        <f aca="true" t="shared" si="11" ref="F37:R37">F34</f>
        <v>#N/A</v>
      </c>
      <c r="G37" s="101" t="e">
        <f t="shared" si="11"/>
        <v>#N/A</v>
      </c>
      <c r="H37" s="101" t="e">
        <f t="shared" si="11"/>
        <v>#N/A</v>
      </c>
      <c r="I37" s="101" t="e">
        <f t="shared" si="11"/>
        <v>#N/A</v>
      </c>
      <c r="J37" s="101" t="e">
        <f t="shared" si="11"/>
        <v>#N/A</v>
      </c>
      <c r="K37" s="101" t="e">
        <f t="shared" si="11"/>
        <v>#N/A</v>
      </c>
      <c r="L37" s="101" t="e">
        <f t="shared" si="11"/>
        <v>#N/A</v>
      </c>
      <c r="M37" s="101" t="e">
        <f t="shared" si="11"/>
        <v>#N/A</v>
      </c>
      <c r="N37" s="101" t="e">
        <f t="shared" si="11"/>
        <v>#N/A</v>
      </c>
      <c r="O37" s="101" t="e">
        <f t="shared" si="11"/>
        <v>#N/A</v>
      </c>
      <c r="P37" s="101" t="e">
        <f t="shared" si="11"/>
        <v>#N/A</v>
      </c>
      <c r="Q37" s="101" t="e">
        <f t="shared" si="11"/>
        <v>#N/A</v>
      </c>
      <c r="R37" s="101" t="e">
        <f t="shared" si="11"/>
        <v>#N/A</v>
      </c>
    </row>
    <row r="38" spans="2:18" ht="15">
      <c r="B38" s="104"/>
      <c r="C38" s="105"/>
      <c r="D38" s="106"/>
      <c r="G38" s="107"/>
      <c r="H38" s="107"/>
      <c r="I38" s="107"/>
      <c r="J38" s="107"/>
      <c r="K38" s="107"/>
      <c r="L38" s="107"/>
      <c r="M38" s="107"/>
      <c r="N38" s="107"/>
      <c r="O38" s="107"/>
      <c r="P38" s="107"/>
      <c r="Q38" s="107"/>
      <c r="R38" s="104"/>
    </row>
    <row r="39" spans="2:18" ht="15" hidden="1">
      <c r="B39" s="104"/>
      <c r="C39" s="105"/>
      <c r="D39" s="106"/>
      <c r="E39" s="108"/>
      <c r="G39" s="107"/>
      <c r="H39" s="107"/>
      <c r="I39" s="107"/>
      <c r="J39" s="107"/>
      <c r="K39" s="107"/>
      <c r="L39" s="107"/>
      <c r="M39" s="107"/>
      <c r="N39" s="107"/>
      <c r="O39" s="107"/>
      <c r="P39" s="107"/>
      <c r="Q39" s="107"/>
      <c r="R39" s="104"/>
    </row>
    <row r="40" ht="15" hidden="1"/>
    <row r="41" ht="15" hidden="1"/>
    <row r="42" ht="15.75" customHeight="1"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sheetData>
  <sheetProtection sheet="1" objects="1" scenarios="1" selectLockedCells="1" selectUnlockedCells="1"/>
  <mergeCells count="19">
    <mergeCell ref="F9:Q9"/>
    <mergeCell ref="F10:Q10"/>
    <mergeCell ref="F13:Q13"/>
    <mergeCell ref="B3:R3"/>
    <mergeCell ref="F4:Q4"/>
    <mergeCell ref="F5:Q5"/>
    <mergeCell ref="F6:Q6"/>
    <mergeCell ref="F7:Q7"/>
    <mergeCell ref="F8:Q8"/>
    <mergeCell ref="F14:Q14"/>
    <mergeCell ref="F16:Q16"/>
    <mergeCell ref="B35:R35"/>
    <mergeCell ref="F19:Q19"/>
    <mergeCell ref="B20:R20"/>
    <mergeCell ref="F23:Q23"/>
    <mergeCell ref="F24:Q24"/>
    <mergeCell ref="F25:Q25"/>
    <mergeCell ref="F27:Q27"/>
    <mergeCell ref="F17:Q17"/>
  </mergeCells>
  <hyperlinks>
    <hyperlink ref="T5" location="'Спр. инф.'!A3" display="справка"/>
  </hyperlink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2:T39"/>
  <sheetViews>
    <sheetView zoomScale="85" zoomScaleNormal="85" zoomScalePageLayoutView="0" workbookViewId="0" topLeftCell="A1">
      <pane ySplit="2" topLeftCell="A24" activePane="bottomLeft" state="frozen"/>
      <selection pane="topLeft" activeCell="J478" sqref="J478"/>
      <selection pane="bottomLeft" activeCell="J478" sqref="J478"/>
    </sheetView>
  </sheetViews>
  <sheetFormatPr defaultColWidth="0" defaultRowHeight="15" customHeight="1" zeroHeight="1" outlineLevelCol="1"/>
  <cols>
    <col min="1" max="1" width="2.421875" style="87" customWidth="1"/>
    <col min="2" max="2" width="4.28125" style="87" customWidth="1"/>
    <col min="3" max="3" width="43.7109375" style="87" customWidth="1"/>
    <col min="4" max="4" width="9.421875" style="87" customWidth="1"/>
    <col min="5" max="5" width="20.421875" style="87" customWidth="1"/>
    <col min="6" max="17" width="7.140625" style="88" customWidth="1" outlineLevel="1"/>
    <col min="18" max="18" width="8.421875" style="87" customWidth="1"/>
    <col min="19" max="19" width="2.28125" style="87" customWidth="1"/>
    <col min="20" max="20" width="36.140625" style="87" customWidth="1"/>
    <col min="21" max="16384" width="9.140625" style="87" hidden="1" customWidth="1"/>
  </cols>
  <sheetData>
    <row r="1" ht="15"/>
    <row r="2" spans="2:18" ht="15">
      <c r="B2" s="89" t="s">
        <v>0</v>
      </c>
      <c r="C2" s="89" t="s">
        <v>1</v>
      </c>
      <c r="D2" s="89" t="s">
        <v>2</v>
      </c>
      <c r="E2" s="89" t="s">
        <v>3</v>
      </c>
      <c r="F2" s="90" t="s">
        <v>4</v>
      </c>
      <c r="G2" s="90" t="s">
        <v>5</v>
      </c>
      <c r="H2" s="90" t="s">
        <v>6</v>
      </c>
      <c r="I2" s="90" t="s">
        <v>7</v>
      </c>
      <c r="J2" s="90" t="s">
        <v>8</v>
      </c>
      <c r="K2" s="90" t="s">
        <v>9</v>
      </c>
      <c r="L2" s="90" t="s">
        <v>10</v>
      </c>
      <c r="M2" s="90" t="s">
        <v>11</v>
      </c>
      <c r="N2" s="90" t="s">
        <v>12</v>
      </c>
      <c r="O2" s="90" t="s">
        <v>13</v>
      </c>
      <c r="P2" s="90" t="s">
        <v>14</v>
      </c>
      <c r="Q2" s="90" t="s">
        <v>15</v>
      </c>
      <c r="R2" s="89" t="s">
        <v>16</v>
      </c>
    </row>
    <row r="3" spans="2:18" ht="15">
      <c r="B3" s="283" t="s">
        <v>531</v>
      </c>
      <c r="C3" s="284"/>
      <c r="D3" s="284"/>
      <c r="E3" s="284"/>
      <c r="F3" s="284"/>
      <c r="G3" s="284"/>
      <c r="H3" s="284"/>
      <c r="I3" s="284"/>
      <c r="J3" s="284"/>
      <c r="K3" s="284"/>
      <c r="L3" s="284"/>
      <c r="M3" s="284"/>
      <c r="N3" s="284"/>
      <c r="O3" s="284"/>
      <c r="P3" s="284"/>
      <c r="Q3" s="284"/>
      <c r="R3" s="285"/>
    </row>
    <row r="4" spans="2:18" ht="30">
      <c r="B4" s="89">
        <v>1</v>
      </c>
      <c r="C4" s="91" t="s">
        <v>540</v>
      </c>
      <c r="D4" s="89" t="s">
        <v>28</v>
      </c>
      <c r="E4" s="89" t="s">
        <v>34</v>
      </c>
      <c r="F4" s="242" t="e">
        <f>F5*F6*F8*(F13-F14)*(1+F7)*10^-6</f>
        <v>#N/A</v>
      </c>
      <c r="G4" s="242"/>
      <c r="H4" s="242"/>
      <c r="I4" s="242"/>
      <c r="J4" s="242"/>
      <c r="K4" s="242"/>
      <c r="L4" s="242"/>
      <c r="M4" s="242"/>
      <c r="N4" s="242"/>
      <c r="O4" s="242"/>
      <c r="P4" s="242"/>
      <c r="Q4" s="242"/>
      <c r="R4" s="89" t="s">
        <v>22</v>
      </c>
    </row>
    <row r="5" spans="2:20" ht="30">
      <c r="B5" s="89">
        <f>B4+1</f>
        <v>2</v>
      </c>
      <c r="C5" s="91" t="s">
        <v>31</v>
      </c>
      <c r="D5" s="89" t="s">
        <v>22</v>
      </c>
      <c r="E5" s="89" t="s">
        <v>30</v>
      </c>
      <c r="F5" s="242" t="e">
        <f>HLOOKUP(F14,'Спр. инф.'!$B$6:$BF$11,6,0)</f>
        <v>#N/A</v>
      </c>
      <c r="G5" s="242"/>
      <c r="H5" s="242"/>
      <c r="I5" s="242"/>
      <c r="J5" s="242"/>
      <c r="K5" s="242"/>
      <c r="L5" s="242"/>
      <c r="M5" s="242"/>
      <c r="N5" s="242"/>
      <c r="O5" s="242"/>
      <c r="P5" s="242"/>
      <c r="Q5" s="242"/>
      <c r="R5" s="89" t="s">
        <v>22</v>
      </c>
      <c r="T5" s="92" t="s">
        <v>39</v>
      </c>
    </row>
    <row r="6" spans="2:18" ht="30">
      <c r="B6" s="89">
        <f aca="true" t="shared" si="0" ref="B6:B19">B5+1</f>
        <v>3</v>
      </c>
      <c r="C6" s="91" t="s">
        <v>539</v>
      </c>
      <c r="D6" s="89" t="s">
        <v>530</v>
      </c>
      <c r="E6" s="89" t="s">
        <v>32</v>
      </c>
      <c r="F6" s="282" t="e">
        <f>'Спр. инф.'!T26</f>
        <v>#DIV/0!</v>
      </c>
      <c r="G6" s="282"/>
      <c r="H6" s="282"/>
      <c r="I6" s="282"/>
      <c r="J6" s="282"/>
      <c r="K6" s="282"/>
      <c r="L6" s="282"/>
      <c r="M6" s="282"/>
      <c r="N6" s="282"/>
      <c r="O6" s="282"/>
      <c r="P6" s="282"/>
      <c r="Q6" s="282"/>
      <c r="R6" s="89"/>
    </row>
    <row r="7" spans="2:18" ht="45">
      <c r="B7" s="89">
        <f t="shared" si="0"/>
        <v>4</v>
      </c>
      <c r="C7" s="91" t="s">
        <v>570</v>
      </c>
      <c r="D7" s="89" t="s">
        <v>22</v>
      </c>
      <c r="E7" s="89"/>
      <c r="F7" s="242" t="e">
        <f>10^-2*SQRT(2*9.8*F10*(1-(273+F14)/(273+F13))+F9^2)</f>
        <v>#N/A</v>
      </c>
      <c r="G7" s="242"/>
      <c r="H7" s="242"/>
      <c r="I7" s="242"/>
      <c r="J7" s="242"/>
      <c r="K7" s="242"/>
      <c r="L7" s="242"/>
      <c r="M7" s="242"/>
      <c r="N7" s="242"/>
      <c r="O7" s="242"/>
      <c r="P7" s="242"/>
      <c r="Q7" s="242"/>
      <c r="R7" s="89" t="s">
        <v>22</v>
      </c>
    </row>
    <row r="8" spans="2:18" s="88" customFormat="1" ht="16.5">
      <c r="B8" s="90">
        <f t="shared" si="0"/>
        <v>5</v>
      </c>
      <c r="C8" s="91" t="s">
        <v>541</v>
      </c>
      <c r="D8" s="90" t="s">
        <v>21</v>
      </c>
      <c r="E8" s="90" t="s">
        <v>18</v>
      </c>
      <c r="F8" s="292">
        <f>'Исходная информация'!G122</f>
        <v>0</v>
      </c>
      <c r="G8" s="293"/>
      <c r="H8" s="293"/>
      <c r="I8" s="293"/>
      <c r="J8" s="293"/>
      <c r="K8" s="293"/>
      <c r="L8" s="293"/>
      <c r="M8" s="293"/>
      <c r="N8" s="293"/>
      <c r="O8" s="293"/>
      <c r="P8" s="293"/>
      <c r="Q8" s="293"/>
      <c r="R8" s="90" t="s">
        <v>22</v>
      </c>
    </row>
    <row r="9" spans="2:18" s="88" customFormat="1" ht="45">
      <c r="B9" s="90">
        <f t="shared" si="0"/>
        <v>6</v>
      </c>
      <c r="C9" s="93" t="s">
        <v>571</v>
      </c>
      <c r="D9" s="94" t="s">
        <v>572</v>
      </c>
      <c r="E9" s="94" t="s">
        <v>576</v>
      </c>
      <c r="F9" s="289" t="e">
        <f>IF(VLOOKUP('Исходная информация'!G10,Климатология!$F$8:$Y$476,19,0)="—",5,VLOOKUP('Исходная информация'!G10,Климатология!$F$8:$Y$476,19,0))</f>
        <v>#N/A</v>
      </c>
      <c r="G9" s="290"/>
      <c r="H9" s="290"/>
      <c r="I9" s="290"/>
      <c r="J9" s="290"/>
      <c r="K9" s="290"/>
      <c r="L9" s="290"/>
      <c r="M9" s="290"/>
      <c r="N9" s="290"/>
      <c r="O9" s="290"/>
      <c r="P9" s="290"/>
      <c r="Q9" s="291"/>
      <c r="R9" s="94"/>
    </row>
    <row r="10" spans="2:18" s="88" customFormat="1" ht="45">
      <c r="B10" s="90">
        <f t="shared" si="0"/>
        <v>7</v>
      </c>
      <c r="C10" s="93" t="s">
        <v>573</v>
      </c>
      <c r="D10" s="94" t="s">
        <v>574</v>
      </c>
      <c r="E10" s="94" t="s">
        <v>575</v>
      </c>
      <c r="F10" s="289">
        <v>3</v>
      </c>
      <c r="G10" s="290"/>
      <c r="H10" s="290"/>
      <c r="I10" s="290"/>
      <c r="J10" s="290"/>
      <c r="K10" s="290"/>
      <c r="L10" s="290"/>
      <c r="M10" s="290"/>
      <c r="N10" s="290"/>
      <c r="O10" s="290"/>
      <c r="P10" s="290"/>
      <c r="Q10" s="291"/>
      <c r="R10" s="94"/>
    </row>
    <row r="11" spans="2:18" s="96" customFormat="1" ht="28.5">
      <c r="B11" s="95">
        <f t="shared" si="0"/>
        <v>8</v>
      </c>
      <c r="C11" s="95" t="s">
        <v>532</v>
      </c>
      <c r="D11" s="95" t="s">
        <v>17</v>
      </c>
      <c r="E11" s="95"/>
      <c r="F11" s="95" t="e">
        <f>$F$4*($F$13-F15)/($F$13-$F$14)*F12*24*$F$16*F18*$F$19</f>
        <v>#N/A</v>
      </c>
      <c r="G11" s="95" t="e">
        <f aca="true" t="shared" si="1" ref="G11:Q11">$F$4*($F$13-G15)/($F$13-$F$14)*G12*24*$F$16*G18*$F$19</f>
        <v>#N/A</v>
      </c>
      <c r="H11" s="95" t="e">
        <f t="shared" si="1"/>
        <v>#N/A</v>
      </c>
      <c r="I11" s="95" t="e">
        <f t="shared" si="1"/>
        <v>#N/A</v>
      </c>
      <c r="J11" s="95" t="e">
        <f t="shared" si="1"/>
        <v>#N/A</v>
      </c>
      <c r="K11" s="95" t="e">
        <f t="shared" si="1"/>
        <v>#N/A</v>
      </c>
      <c r="L11" s="95" t="e">
        <f t="shared" si="1"/>
        <v>#N/A</v>
      </c>
      <c r="M11" s="95" t="e">
        <f t="shared" si="1"/>
        <v>#N/A</v>
      </c>
      <c r="N11" s="95" t="e">
        <f t="shared" si="1"/>
        <v>#N/A</v>
      </c>
      <c r="O11" s="95" t="e">
        <f t="shared" si="1"/>
        <v>#N/A</v>
      </c>
      <c r="P11" s="95" t="e">
        <f t="shared" si="1"/>
        <v>#N/A</v>
      </c>
      <c r="Q11" s="95" t="e">
        <f t="shared" si="1"/>
        <v>#N/A</v>
      </c>
      <c r="R11" s="95" t="e">
        <f>SUM(F11:Q11)</f>
        <v>#N/A</v>
      </c>
    </row>
    <row r="12" spans="2:18" s="88" customFormat="1" ht="30">
      <c r="B12" s="90">
        <f t="shared" si="0"/>
        <v>9</v>
      </c>
      <c r="C12" s="91" t="s">
        <v>33</v>
      </c>
      <c r="D12" s="90" t="s">
        <v>19</v>
      </c>
      <c r="E12" s="90" t="s">
        <v>18</v>
      </c>
      <c r="F12" s="143">
        <f>'Исходная информация'!G35</f>
        <v>31</v>
      </c>
      <c r="G12" s="143">
        <f>'Исходная информация'!H35</f>
        <v>28</v>
      </c>
      <c r="H12" s="143">
        <f>'Исходная информация'!I35</f>
        <v>31</v>
      </c>
      <c r="I12" s="143">
        <f>'Исходная информация'!J35</f>
        <v>30</v>
      </c>
      <c r="J12" s="143">
        <f>'Исходная информация'!K35</f>
        <v>5</v>
      </c>
      <c r="K12" s="143">
        <f>'Исходная информация'!L35</f>
        <v>0</v>
      </c>
      <c r="L12" s="143">
        <f>'Исходная информация'!M35</f>
        <v>0</v>
      </c>
      <c r="M12" s="143">
        <f>'Исходная информация'!N35</f>
        <v>0</v>
      </c>
      <c r="N12" s="143">
        <f>'Исходная информация'!O35</f>
        <v>0</v>
      </c>
      <c r="O12" s="143">
        <f>'Исходная информация'!P35</f>
        <v>18</v>
      </c>
      <c r="P12" s="143">
        <f>'Исходная информация'!Q35</f>
        <v>30</v>
      </c>
      <c r="Q12" s="143">
        <f>'Исходная информация'!R35</f>
        <v>31</v>
      </c>
      <c r="R12" s="90">
        <f>SUM(F12:Q12)</f>
        <v>204</v>
      </c>
    </row>
    <row r="13" spans="2:18" s="88" customFormat="1" ht="30">
      <c r="B13" s="90">
        <f t="shared" si="0"/>
        <v>10</v>
      </c>
      <c r="C13" s="91" t="s">
        <v>27</v>
      </c>
      <c r="D13" s="90" t="s">
        <v>20</v>
      </c>
      <c r="E13" s="90" t="s">
        <v>546</v>
      </c>
      <c r="F13" s="286" t="e">
        <f>VLOOKUP('Исходная информация'!G124,'Спр. инф.'!$B$87:$D$104,2,0)</f>
        <v>#N/A</v>
      </c>
      <c r="G13" s="287"/>
      <c r="H13" s="287"/>
      <c r="I13" s="287"/>
      <c r="J13" s="287"/>
      <c r="K13" s="287"/>
      <c r="L13" s="287"/>
      <c r="M13" s="287"/>
      <c r="N13" s="287"/>
      <c r="O13" s="287"/>
      <c r="P13" s="287"/>
      <c r="Q13" s="288"/>
      <c r="R13" s="90"/>
    </row>
    <row r="14" spans="2:18" s="88" customFormat="1" ht="45">
      <c r="B14" s="90">
        <f t="shared" si="0"/>
        <v>11</v>
      </c>
      <c r="C14" s="91" t="s">
        <v>25</v>
      </c>
      <c r="D14" s="90" t="s">
        <v>20</v>
      </c>
      <c r="E14" s="90" t="s">
        <v>26</v>
      </c>
      <c r="F14" s="242" t="e">
        <f>VLOOKUP('Исходная информация'!G10,Климатология!$F$8:$Y$476,5,0)</f>
        <v>#N/A</v>
      </c>
      <c r="G14" s="242"/>
      <c r="H14" s="242"/>
      <c r="I14" s="242"/>
      <c r="J14" s="242"/>
      <c r="K14" s="242"/>
      <c r="L14" s="242"/>
      <c r="M14" s="242"/>
      <c r="N14" s="242"/>
      <c r="O14" s="242"/>
      <c r="P14" s="242"/>
      <c r="Q14" s="242"/>
      <c r="R14" s="90" t="s">
        <v>22</v>
      </c>
    </row>
    <row r="15" spans="2:18" s="88" customFormat="1" ht="30">
      <c r="B15" s="90">
        <f t="shared" si="0"/>
        <v>12</v>
      </c>
      <c r="C15" s="91" t="s">
        <v>24</v>
      </c>
      <c r="D15" s="90" t="s">
        <v>20</v>
      </c>
      <c r="E15" s="90" t="s">
        <v>529</v>
      </c>
      <c r="F15" s="90">
        <f>'Финальный лист'!E8</f>
        <v>0</v>
      </c>
      <c r="G15" s="90">
        <f>'Финальный лист'!F8</f>
        <v>0</v>
      </c>
      <c r="H15" s="90">
        <f>'Финальный лист'!G8</f>
        <v>0</v>
      </c>
      <c r="I15" s="90">
        <f>'Финальный лист'!H8</f>
        <v>0</v>
      </c>
      <c r="J15" s="90">
        <f>'Финальный лист'!I8</f>
        <v>0</v>
      </c>
      <c r="K15" s="90">
        <f>'Финальный лист'!J8</f>
        <v>0</v>
      </c>
      <c r="L15" s="90">
        <f>'Финальный лист'!K8</f>
        <v>0</v>
      </c>
      <c r="M15" s="90">
        <f>'Финальный лист'!L8</f>
        <v>0</v>
      </c>
      <c r="N15" s="90">
        <f>'Финальный лист'!M8</f>
        <v>0</v>
      </c>
      <c r="O15" s="90">
        <f>'Финальный лист'!N8</f>
        <v>0</v>
      </c>
      <c r="P15" s="90">
        <f>'Финальный лист'!O8</f>
        <v>0</v>
      </c>
      <c r="Q15" s="90">
        <f>'Финальный лист'!P8</f>
        <v>0</v>
      </c>
      <c r="R15" s="90" t="s">
        <v>22</v>
      </c>
    </row>
    <row r="16" spans="2:18" s="88" customFormat="1" ht="75">
      <c r="B16" s="90">
        <f t="shared" si="0"/>
        <v>13</v>
      </c>
      <c r="C16" s="91" t="s">
        <v>533</v>
      </c>
      <c r="D16" s="90" t="s">
        <v>22</v>
      </c>
      <c r="E16" s="90" t="s">
        <v>592</v>
      </c>
      <c r="F16" s="289">
        <f>1-0.25*F17</f>
        <v>1</v>
      </c>
      <c r="G16" s="290"/>
      <c r="H16" s="290"/>
      <c r="I16" s="290"/>
      <c r="J16" s="290"/>
      <c r="K16" s="290"/>
      <c r="L16" s="290"/>
      <c r="M16" s="290"/>
      <c r="N16" s="290"/>
      <c r="O16" s="290"/>
      <c r="P16" s="290"/>
      <c r="Q16" s="291"/>
      <c r="R16" s="90" t="s">
        <v>22</v>
      </c>
    </row>
    <row r="17" spans="2:18" s="88" customFormat="1" ht="30">
      <c r="B17" s="90">
        <f t="shared" si="0"/>
        <v>14</v>
      </c>
      <c r="C17" s="91" t="s">
        <v>534</v>
      </c>
      <c r="D17" s="90" t="s">
        <v>22</v>
      </c>
      <c r="E17" s="90" t="s">
        <v>18</v>
      </c>
      <c r="F17" s="286">
        <f>'Исходная информация'!G127</f>
        <v>0</v>
      </c>
      <c r="G17" s="287"/>
      <c r="H17" s="287"/>
      <c r="I17" s="287"/>
      <c r="J17" s="287"/>
      <c r="K17" s="287"/>
      <c r="L17" s="287"/>
      <c r="M17" s="287"/>
      <c r="N17" s="287"/>
      <c r="O17" s="287"/>
      <c r="P17" s="287"/>
      <c r="Q17" s="288"/>
      <c r="R17" s="90" t="s">
        <v>22</v>
      </c>
    </row>
    <row r="18" spans="2:18" s="88" customFormat="1" ht="60">
      <c r="B18" s="90">
        <f t="shared" si="0"/>
        <v>15</v>
      </c>
      <c r="C18" s="93" t="s">
        <v>589</v>
      </c>
      <c r="D18" s="94" t="s">
        <v>22</v>
      </c>
      <c r="E18" s="94" t="s">
        <v>590</v>
      </c>
      <c r="F18" s="97">
        <f>_xlfn.IFERROR(IF(($F$13-'Финальный лист'!E8)/('Исходная информация'!G34-'Финальный лист'!E8)&lt;1,1,($F$13-'Финальный лист'!E8)/('Исходная информация'!G125-'Финальный лист'!E8)),1)</f>
        <v>1</v>
      </c>
      <c r="G18" s="97">
        <f>_xlfn.IFERROR(IF(($F$13-'Финальный лист'!F8)/('Исходная информация'!H34-'Финальный лист'!F8)&lt;1,1,($F$13-'Финальный лист'!F8)/('Исходная информация'!H125-'Финальный лист'!F8)),1)</f>
        <v>1</v>
      </c>
      <c r="H18" s="97">
        <f>_xlfn.IFERROR(IF(($F$13-'Финальный лист'!G8)/('Исходная информация'!I34-'Финальный лист'!G8)&lt;1,1,($F$13-'Финальный лист'!G8)/('Исходная информация'!I125-'Финальный лист'!G8)),1)</f>
        <v>1</v>
      </c>
      <c r="I18" s="97">
        <f>_xlfn.IFERROR(IF(($F$13-'Финальный лист'!H8)/('Исходная информация'!J34-'Финальный лист'!H8)&lt;1,1,($F$13-'Финальный лист'!H8)/('Исходная информация'!J125-'Финальный лист'!H8)),1)</f>
        <v>1</v>
      </c>
      <c r="J18" s="97">
        <f>_xlfn.IFERROR(IF(($F$13-'Финальный лист'!I8)/('Исходная информация'!K34-'Финальный лист'!I8)&lt;1,1,($F$13-'Финальный лист'!I8)/('Исходная информация'!K125-'Финальный лист'!I8)),1)</f>
        <v>1</v>
      </c>
      <c r="K18" s="97">
        <f>_xlfn.IFERROR(IF(($F$13-'Финальный лист'!J8)/('Исходная информация'!L34-'Финальный лист'!J8)&lt;1,1,($F$13-'Финальный лист'!J8)/('Исходная информация'!L125-'Финальный лист'!J8)),1)</f>
        <v>1</v>
      </c>
      <c r="L18" s="97">
        <f>_xlfn.IFERROR(IF(($F$13-'Финальный лист'!K8)/('Исходная информация'!M34-'Финальный лист'!K8)&lt;1,1,($F$13-'Финальный лист'!K8)/('Исходная информация'!M125-'Финальный лист'!K8)),1)</f>
        <v>1</v>
      </c>
      <c r="M18" s="97">
        <f>_xlfn.IFERROR(IF(($F$13-'Финальный лист'!L8)/('Исходная информация'!N34-'Финальный лист'!L8)&lt;1,1,($F$13-'Финальный лист'!L8)/('Исходная информация'!N125-'Финальный лист'!L8)),1)</f>
        <v>1</v>
      </c>
      <c r="N18" s="97">
        <f>_xlfn.IFERROR(IF(($F$13-'Финальный лист'!M8)/('Исходная информация'!O34-'Финальный лист'!M8)&lt;1,1,($F$13-'Финальный лист'!M8)/('Исходная информация'!O125-'Финальный лист'!M8)),1)</f>
        <v>1</v>
      </c>
      <c r="O18" s="97">
        <f>_xlfn.IFERROR(IF(($F$13-'Финальный лист'!N8)/('Исходная информация'!P34-'Финальный лист'!N8)&lt;1,1,($F$13-'Финальный лист'!N8)/('Исходная информация'!P125-'Финальный лист'!N8)),1)</f>
        <v>1</v>
      </c>
      <c r="P18" s="97">
        <f>_xlfn.IFERROR(IF(($F$13-'Финальный лист'!O8)/('Исходная информация'!Q34-'Финальный лист'!O8)&lt;1,1,($F$13-'Финальный лист'!O8)/('Исходная информация'!Q125-'Финальный лист'!O8)),1)</f>
        <v>1</v>
      </c>
      <c r="Q18" s="97">
        <f>_xlfn.IFERROR(IF(($F$13-'Финальный лист'!P8)/('Исходная информация'!R34-'Финальный лист'!P8)&lt;1,1,($F$13-'Финальный лист'!P8)/('Исходная информация'!R125-'Финальный лист'!P8)),1)</f>
        <v>1</v>
      </c>
      <c r="R18" s="94" t="s">
        <v>22</v>
      </c>
    </row>
    <row r="19" spans="2:18" s="88" customFormat="1" ht="75">
      <c r="B19" s="90">
        <f t="shared" si="0"/>
        <v>16</v>
      </c>
      <c r="C19" s="93" t="s">
        <v>609</v>
      </c>
      <c r="D19" s="94" t="s">
        <v>22</v>
      </c>
      <c r="E19" s="94" t="s">
        <v>610</v>
      </c>
      <c r="F19" s="278" t="e">
        <f>1+(0.45*('Спр. инф.'!K128-1))</f>
        <v>#N/A</v>
      </c>
      <c r="G19" s="279"/>
      <c r="H19" s="279"/>
      <c r="I19" s="279"/>
      <c r="J19" s="279"/>
      <c r="K19" s="279"/>
      <c r="L19" s="279"/>
      <c r="M19" s="279"/>
      <c r="N19" s="279"/>
      <c r="O19" s="279"/>
      <c r="P19" s="279"/>
      <c r="Q19" s="280"/>
      <c r="R19" s="94" t="s">
        <v>22</v>
      </c>
    </row>
    <row r="20" spans="2:18" ht="15">
      <c r="B20" s="283" t="s">
        <v>535</v>
      </c>
      <c r="C20" s="284"/>
      <c r="D20" s="284"/>
      <c r="E20" s="284"/>
      <c r="F20" s="284"/>
      <c r="G20" s="284"/>
      <c r="H20" s="284"/>
      <c r="I20" s="284"/>
      <c r="J20" s="284"/>
      <c r="K20" s="284"/>
      <c r="L20" s="284"/>
      <c r="M20" s="284"/>
      <c r="N20" s="284"/>
      <c r="O20" s="284"/>
      <c r="P20" s="284"/>
      <c r="Q20" s="284"/>
      <c r="R20" s="285"/>
    </row>
    <row r="21" spans="2:18" ht="30">
      <c r="B21" s="89">
        <v>17</v>
      </c>
      <c r="C21" s="98" t="s">
        <v>536</v>
      </c>
      <c r="D21" s="89" t="s">
        <v>19</v>
      </c>
      <c r="E21" s="90" t="s">
        <v>18</v>
      </c>
      <c r="F21" s="116">
        <f>'Исходная информация'!G128</f>
        <v>0</v>
      </c>
      <c r="G21" s="116">
        <f>'Исходная информация'!H128</f>
        <v>0</v>
      </c>
      <c r="H21" s="116">
        <f>'Исходная информация'!I128</f>
        <v>0</v>
      </c>
      <c r="I21" s="116">
        <f>'Исходная информация'!J128</f>
        <v>0</v>
      </c>
      <c r="J21" s="116">
        <f>'Исходная информация'!K128</f>
        <v>0</v>
      </c>
      <c r="K21" s="116">
        <f>'Исходная информация'!L128</f>
        <v>0</v>
      </c>
      <c r="L21" s="116">
        <f>'Исходная информация'!M128</f>
        <v>0</v>
      </c>
      <c r="M21" s="116">
        <f>'Исходная информация'!N128</f>
        <v>0</v>
      </c>
      <c r="N21" s="116">
        <f>'Исходная информация'!O128</f>
        <v>0</v>
      </c>
      <c r="O21" s="116">
        <f>'Исходная информация'!P128</f>
        <v>0</v>
      </c>
      <c r="P21" s="116">
        <f>'Исходная информация'!Q128</f>
        <v>0</v>
      </c>
      <c r="Q21" s="116">
        <f>'Исходная информация'!R128</f>
        <v>0</v>
      </c>
      <c r="R21" s="89">
        <f>SUM(F21:Q21)</f>
        <v>0</v>
      </c>
    </row>
    <row r="22" spans="2:18" s="88" customFormat="1" ht="30">
      <c r="B22" s="90">
        <f>B21+1</f>
        <v>18</v>
      </c>
      <c r="C22" s="99" t="s">
        <v>33</v>
      </c>
      <c r="D22" s="90" t="s">
        <v>19</v>
      </c>
      <c r="E22" s="90" t="s">
        <v>18</v>
      </c>
      <c r="F22" s="116">
        <f>'Исходная информация'!G126</f>
        <v>0</v>
      </c>
      <c r="G22" s="116">
        <f>'Исходная информация'!H126</f>
        <v>0</v>
      </c>
      <c r="H22" s="116">
        <f>'Исходная информация'!I126</f>
        <v>0</v>
      </c>
      <c r="I22" s="116">
        <f>'Исходная информация'!J126</f>
        <v>0</v>
      </c>
      <c r="J22" s="116">
        <f>'Исходная информация'!K126</f>
        <v>0</v>
      </c>
      <c r="K22" s="116">
        <f>'Исходная информация'!L126</f>
        <v>0</v>
      </c>
      <c r="L22" s="116">
        <f>'Исходная информация'!M126</f>
        <v>0</v>
      </c>
      <c r="M22" s="116">
        <f>'Исходная информация'!N126</f>
        <v>0</v>
      </c>
      <c r="N22" s="116">
        <f>'Исходная информация'!O126</f>
        <v>0</v>
      </c>
      <c r="O22" s="116">
        <f>'Исходная информация'!P126</f>
        <v>0</v>
      </c>
      <c r="P22" s="116">
        <f>'Исходная информация'!Q126</f>
        <v>0</v>
      </c>
      <c r="Q22" s="116">
        <f>'Исходная информация'!R126</f>
        <v>0</v>
      </c>
      <c r="R22" s="90">
        <f>SUM(F22:Q22)</f>
        <v>0</v>
      </c>
    </row>
    <row r="23" spans="2:18" s="88" customFormat="1" ht="15">
      <c r="B23" s="90">
        <f aca="true" t="shared" si="2" ref="B23:B34">B22+1</f>
        <v>19</v>
      </c>
      <c r="C23" s="99" t="s">
        <v>527</v>
      </c>
      <c r="D23" s="90" t="s">
        <v>528</v>
      </c>
      <c r="E23" s="90" t="s">
        <v>18</v>
      </c>
      <c r="F23" s="286">
        <f>'Исходная информация'!G129</f>
        <v>0</v>
      </c>
      <c r="G23" s="287"/>
      <c r="H23" s="287"/>
      <c r="I23" s="287"/>
      <c r="J23" s="287"/>
      <c r="K23" s="287"/>
      <c r="L23" s="287"/>
      <c r="M23" s="287"/>
      <c r="N23" s="287"/>
      <c r="O23" s="287"/>
      <c r="P23" s="287"/>
      <c r="Q23" s="288"/>
      <c r="R23" s="90" t="s">
        <v>22</v>
      </c>
    </row>
    <row r="24" spans="2:18" s="88" customFormat="1" ht="30">
      <c r="B24" s="90">
        <f t="shared" si="2"/>
        <v>20</v>
      </c>
      <c r="C24" s="99" t="s">
        <v>27</v>
      </c>
      <c r="D24" s="90" t="s">
        <v>20</v>
      </c>
      <c r="E24" s="90" t="s">
        <v>546</v>
      </c>
      <c r="F24" s="289" t="e">
        <f>F13</f>
        <v>#N/A</v>
      </c>
      <c r="G24" s="290"/>
      <c r="H24" s="290"/>
      <c r="I24" s="290"/>
      <c r="J24" s="290"/>
      <c r="K24" s="290"/>
      <c r="L24" s="290"/>
      <c r="M24" s="290"/>
      <c r="N24" s="290"/>
      <c r="O24" s="290"/>
      <c r="P24" s="290"/>
      <c r="Q24" s="291"/>
      <c r="R24" s="90"/>
    </row>
    <row r="25" spans="2:18" s="88" customFormat="1" ht="30">
      <c r="B25" s="90">
        <f t="shared" si="2"/>
        <v>21</v>
      </c>
      <c r="C25" s="99" t="s">
        <v>537</v>
      </c>
      <c r="D25" s="90" t="s">
        <v>20</v>
      </c>
      <c r="E25" s="90" t="s">
        <v>546</v>
      </c>
      <c r="F25" s="286" t="e">
        <f>VLOOKUP('Исходная информация'!G124,'Спр. инф.'!$B$87:$D$104,3,0)</f>
        <v>#N/A</v>
      </c>
      <c r="G25" s="287"/>
      <c r="H25" s="287"/>
      <c r="I25" s="287"/>
      <c r="J25" s="287"/>
      <c r="K25" s="287"/>
      <c r="L25" s="287"/>
      <c r="M25" s="287"/>
      <c r="N25" s="287"/>
      <c r="O25" s="287"/>
      <c r="P25" s="287"/>
      <c r="Q25" s="288"/>
      <c r="R25" s="90" t="s">
        <v>22</v>
      </c>
    </row>
    <row r="26" spans="2:18" s="88" customFormat="1" ht="30">
      <c r="B26" s="90">
        <f t="shared" si="2"/>
        <v>22</v>
      </c>
      <c r="C26" s="91" t="s">
        <v>24</v>
      </c>
      <c r="D26" s="90" t="s">
        <v>20</v>
      </c>
      <c r="E26" s="90" t="s">
        <v>529</v>
      </c>
      <c r="F26" s="90">
        <f>'Финальный лист'!E8</f>
        <v>0</v>
      </c>
      <c r="G26" s="90">
        <f>'Финальный лист'!F8</f>
        <v>0</v>
      </c>
      <c r="H26" s="90">
        <f>'Финальный лист'!G8</f>
        <v>0</v>
      </c>
      <c r="I26" s="90">
        <f>'Финальный лист'!H8</f>
        <v>0</v>
      </c>
      <c r="J26" s="90">
        <f>'Финальный лист'!I8</f>
        <v>0</v>
      </c>
      <c r="K26" s="90">
        <f>'Финальный лист'!J8</f>
        <v>0</v>
      </c>
      <c r="L26" s="90">
        <f>'Финальный лист'!K8</f>
        <v>0</v>
      </c>
      <c r="M26" s="90">
        <f>'Финальный лист'!L8</f>
        <v>0</v>
      </c>
      <c r="N26" s="90">
        <f>'Финальный лист'!M8</f>
        <v>0</v>
      </c>
      <c r="O26" s="90">
        <f>'Финальный лист'!N8</f>
        <v>0</v>
      </c>
      <c r="P26" s="90">
        <f>'Финальный лист'!O8</f>
        <v>0</v>
      </c>
      <c r="Q26" s="90">
        <f>'Финальный лист'!P8</f>
        <v>0</v>
      </c>
      <c r="R26" s="90" t="s">
        <v>22</v>
      </c>
    </row>
    <row r="27" spans="2:18" s="88" customFormat="1" ht="45">
      <c r="B27" s="90">
        <f t="shared" si="2"/>
        <v>23</v>
      </c>
      <c r="C27" s="91" t="s">
        <v>25</v>
      </c>
      <c r="D27" s="90" t="s">
        <v>20</v>
      </c>
      <c r="E27" s="90" t="s">
        <v>26</v>
      </c>
      <c r="F27" s="242" t="e">
        <f>VLOOKUP('Исходная информация'!G10,Климатология!$F$8:$Y$476,5,0)</f>
        <v>#N/A</v>
      </c>
      <c r="G27" s="242"/>
      <c r="H27" s="242"/>
      <c r="I27" s="242"/>
      <c r="J27" s="242"/>
      <c r="K27" s="242"/>
      <c r="L27" s="242"/>
      <c r="M27" s="242"/>
      <c r="N27" s="242"/>
      <c r="O27" s="242"/>
      <c r="P27" s="242"/>
      <c r="Q27" s="242"/>
      <c r="R27" s="90" t="s">
        <v>22</v>
      </c>
    </row>
    <row r="28" spans="2:18" ht="30">
      <c r="B28" s="89">
        <f t="shared" si="2"/>
        <v>24</v>
      </c>
      <c r="C28" s="100" t="s">
        <v>542</v>
      </c>
      <c r="D28" s="89" t="s">
        <v>528</v>
      </c>
      <c r="E28" s="89"/>
      <c r="F28" s="90">
        <f>F21*$F$23</f>
        <v>0</v>
      </c>
      <c r="G28" s="90">
        <f aca="true" t="shared" si="3" ref="G28:Q28">G21*$F$23</f>
        <v>0</v>
      </c>
      <c r="H28" s="90">
        <f t="shared" si="3"/>
        <v>0</v>
      </c>
      <c r="I28" s="90">
        <f t="shared" si="3"/>
        <v>0</v>
      </c>
      <c r="J28" s="90">
        <f t="shared" si="3"/>
        <v>0</v>
      </c>
      <c r="K28" s="90">
        <f t="shared" si="3"/>
        <v>0</v>
      </c>
      <c r="L28" s="90">
        <f t="shared" si="3"/>
        <v>0</v>
      </c>
      <c r="M28" s="90">
        <f t="shared" si="3"/>
        <v>0</v>
      </c>
      <c r="N28" s="90">
        <f t="shared" si="3"/>
        <v>0</v>
      </c>
      <c r="O28" s="90">
        <f t="shared" si="3"/>
        <v>0</v>
      </c>
      <c r="P28" s="90">
        <f t="shared" si="3"/>
        <v>0</v>
      </c>
      <c r="Q28" s="90">
        <f t="shared" si="3"/>
        <v>0</v>
      </c>
      <c r="R28" s="89">
        <f aca="true" t="shared" si="4" ref="R28:R34">SUM(F28:Q28)</f>
        <v>0</v>
      </c>
    </row>
    <row r="29" spans="2:18" ht="30">
      <c r="B29" s="89">
        <f t="shared" si="2"/>
        <v>25</v>
      </c>
      <c r="C29" s="100" t="s">
        <v>543</v>
      </c>
      <c r="D29" s="89" t="s">
        <v>528</v>
      </c>
      <c r="E29" s="89"/>
      <c r="F29" s="90">
        <f>F22*24-F28-F30</f>
        <v>0</v>
      </c>
      <c r="G29" s="90">
        <f aca="true" t="shared" si="5" ref="G29:Q29">G22*24-G28-G30</f>
        <v>0</v>
      </c>
      <c r="H29" s="90">
        <f t="shared" si="5"/>
        <v>0</v>
      </c>
      <c r="I29" s="90">
        <f t="shared" si="5"/>
        <v>0</v>
      </c>
      <c r="J29" s="90">
        <f t="shared" si="5"/>
        <v>0</v>
      </c>
      <c r="K29" s="90">
        <f t="shared" si="5"/>
        <v>0</v>
      </c>
      <c r="L29" s="90">
        <f t="shared" si="5"/>
        <v>0</v>
      </c>
      <c r="M29" s="90">
        <f t="shared" si="5"/>
        <v>0</v>
      </c>
      <c r="N29" s="90">
        <f t="shared" si="5"/>
        <v>0</v>
      </c>
      <c r="O29" s="90">
        <f t="shared" si="5"/>
        <v>0</v>
      </c>
      <c r="P29" s="90">
        <f t="shared" si="5"/>
        <v>0</v>
      </c>
      <c r="Q29" s="90">
        <f t="shared" si="5"/>
        <v>0</v>
      </c>
      <c r="R29" s="89">
        <f t="shared" si="4"/>
        <v>0</v>
      </c>
    </row>
    <row r="30" spans="2:18" s="88" customFormat="1" ht="30">
      <c r="B30" s="90">
        <f t="shared" si="2"/>
        <v>26</v>
      </c>
      <c r="C30" s="93" t="s">
        <v>625</v>
      </c>
      <c r="D30" s="94" t="s">
        <v>528</v>
      </c>
      <c r="E30" s="94"/>
      <c r="F30" s="94">
        <f>F21*'Финальный лист'!$Q$9</f>
        <v>0</v>
      </c>
      <c r="G30" s="94">
        <f>G21*'Финальный лист'!$Q$9</f>
        <v>0</v>
      </c>
      <c r="H30" s="94">
        <f>H21*'Финальный лист'!$Q$9</f>
        <v>0</v>
      </c>
      <c r="I30" s="94">
        <f>I21*'Финальный лист'!$Q$9</f>
        <v>0</v>
      </c>
      <c r="J30" s="94">
        <f>J21*'Финальный лист'!$Q$9</f>
        <v>0</v>
      </c>
      <c r="K30" s="94">
        <f>K21*'Финальный лист'!$Q$9</f>
        <v>0</v>
      </c>
      <c r="L30" s="94">
        <f>L21*'Финальный лист'!$Q$9</f>
        <v>0</v>
      </c>
      <c r="M30" s="94">
        <f>M21*'Финальный лист'!$Q$9</f>
        <v>0</v>
      </c>
      <c r="N30" s="94">
        <f>N21*'Финальный лист'!$Q$9</f>
        <v>0</v>
      </c>
      <c r="O30" s="94">
        <f>O21*'Финальный лист'!$Q$9</f>
        <v>0</v>
      </c>
      <c r="P30" s="94">
        <f>P21*'Финальный лист'!$Q$9</f>
        <v>0</v>
      </c>
      <c r="Q30" s="94">
        <f>Q21*'Финальный лист'!$Q$9</f>
        <v>0</v>
      </c>
      <c r="R30" s="94">
        <f>SUM(F30:Q30)</f>
        <v>0</v>
      </c>
    </row>
    <row r="31" spans="2:18" s="88" customFormat="1" ht="30">
      <c r="B31" s="90">
        <f t="shared" si="2"/>
        <v>27</v>
      </c>
      <c r="C31" s="91" t="s">
        <v>538</v>
      </c>
      <c r="D31" s="90" t="s">
        <v>17</v>
      </c>
      <c r="E31" s="90" t="s">
        <v>35</v>
      </c>
      <c r="F31" s="90" t="e">
        <f aca="true" t="shared" si="6" ref="F31:Q31">$F$4*($F$24-F26)/($F$24-$F$27)*$F$16*F28*F18*$F$19</f>
        <v>#N/A</v>
      </c>
      <c r="G31" s="90" t="e">
        <f t="shared" si="6"/>
        <v>#N/A</v>
      </c>
      <c r="H31" s="90" t="e">
        <f t="shared" si="6"/>
        <v>#N/A</v>
      </c>
      <c r="I31" s="90" t="e">
        <f t="shared" si="6"/>
        <v>#N/A</v>
      </c>
      <c r="J31" s="90" t="e">
        <f t="shared" si="6"/>
        <v>#N/A</v>
      </c>
      <c r="K31" s="90" t="e">
        <f t="shared" si="6"/>
        <v>#N/A</v>
      </c>
      <c r="L31" s="90" t="e">
        <f t="shared" si="6"/>
        <v>#N/A</v>
      </c>
      <c r="M31" s="90" t="e">
        <f t="shared" si="6"/>
        <v>#N/A</v>
      </c>
      <c r="N31" s="90" t="e">
        <f t="shared" si="6"/>
        <v>#N/A</v>
      </c>
      <c r="O31" s="90" t="e">
        <f t="shared" si="6"/>
        <v>#N/A</v>
      </c>
      <c r="P31" s="90" t="e">
        <f t="shared" si="6"/>
        <v>#N/A</v>
      </c>
      <c r="Q31" s="90" t="e">
        <f t="shared" si="6"/>
        <v>#N/A</v>
      </c>
      <c r="R31" s="90" t="e">
        <f t="shared" si="4"/>
        <v>#N/A</v>
      </c>
    </row>
    <row r="32" spans="2:18" s="88" customFormat="1" ht="30">
      <c r="B32" s="90">
        <f t="shared" si="2"/>
        <v>28</v>
      </c>
      <c r="C32" s="91" t="s">
        <v>624</v>
      </c>
      <c r="D32" s="90" t="s">
        <v>17</v>
      </c>
      <c r="E32" s="90" t="s">
        <v>35</v>
      </c>
      <c r="F32" s="90" t="e">
        <f aca="true" t="shared" si="7" ref="F32:Q32">$F$4*($F$25-F26)/($F$24-$F$27)*$F$16*F29*F18*$F$19</f>
        <v>#N/A</v>
      </c>
      <c r="G32" s="90" t="e">
        <f t="shared" si="7"/>
        <v>#N/A</v>
      </c>
      <c r="H32" s="90" t="e">
        <f t="shared" si="7"/>
        <v>#N/A</v>
      </c>
      <c r="I32" s="90" t="e">
        <f t="shared" si="7"/>
        <v>#N/A</v>
      </c>
      <c r="J32" s="90" t="e">
        <f t="shared" si="7"/>
        <v>#N/A</v>
      </c>
      <c r="K32" s="90" t="e">
        <f t="shared" si="7"/>
        <v>#N/A</v>
      </c>
      <c r="L32" s="90" t="e">
        <f t="shared" si="7"/>
        <v>#N/A</v>
      </c>
      <c r="M32" s="90" t="e">
        <f t="shared" si="7"/>
        <v>#N/A</v>
      </c>
      <c r="N32" s="90" t="e">
        <f t="shared" si="7"/>
        <v>#N/A</v>
      </c>
      <c r="O32" s="90" t="e">
        <f t="shared" si="7"/>
        <v>#N/A</v>
      </c>
      <c r="P32" s="90" t="e">
        <f t="shared" si="7"/>
        <v>#N/A</v>
      </c>
      <c r="Q32" s="90" t="e">
        <f t="shared" si="7"/>
        <v>#N/A</v>
      </c>
      <c r="R32" s="90" t="e">
        <f t="shared" si="4"/>
        <v>#N/A</v>
      </c>
    </row>
    <row r="33" spans="2:18" s="88" customFormat="1" ht="30">
      <c r="B33" s="90">
        <f t="shared" si="2"/>
        <v>29</v>
      </c>
      <c r="C33" s="93" t="s">
        <v>626</v>
      </c>
      <c r="D33" s="90" t="s">
        <v>17</v>
      </c>
      <c r="E33" s="90" t="s">
        <v>35</v>
      </c>
      <c r="F33" s="90" t="e">
        <f aca="true" t="shared" si="8" ref="F33:Q33">$F$4*($F$24-F26)/($F$24-$F$27)*$F$16*F30*F18*$F$19</f>
        <v>#N/A</v>
      </c>
      <c r="G33" s="90" t="e">
        <f t="shared" si="8"/>
        <v>#N/A</v>
      </c>
      <c r="H33" s="90" t="e">
        <f t="shared" si="8"/>
        <v>#N/A</v>
      </c>
      <c r="I33" s="90" t="e">
        <f t="shared" si="8"/>
        <v>#N/A</v>
      </c>
      <c r="J33" s="90" t="e">
        <f t="shared" si="8"/>
        <v>#N/A</v>
      </c>
      <c r="K33" s="90" t="e">
        <f t="shared" si="8"/>
        <v>#N/A</v>
      </c>
      <c r="L33" s="90" t="e">
        <f t="shared" si="8"/>
        <v>#N/A</v>
      </c>
      <c r="M33" s="90" t="e">
        <f t="shared" si="8"/>
        <v>#N/A</v>
      </c>
      <c r="N33" s="90" t="e">
        <f t="shared" si="8"/>
        <v>#N/A</v>
      </c>
      <c r="O33" s="90" t="e">
        <f t="shared" si="8"/>
        <v>#N/A</v>
      </c>
      <c r="P33" s="90" t="e">
        <f t="shared" si="8"/>
        <v>#N/A</v>
      </c>
      <c r="Q33" s="90" t="e">
        <f t="shared" si="8"/>
        <v>#N/A</v>
      </c>
      <c r="R33" s="94" t="e">
        <f>SUM(F33:Q33)</f>
        <v>#N/A</v>
      </c>
    </row>
    <row r="34" spans="2:18" s="88" customFormat="1" ht="42.75">
      <c r="B34" s="95">
        <f t="shared" si="2"/>
        <v>30</v>
      </c>
      <c r="C34" s="101" t="s">
        <v>545</v>
      </c>
      <c r="D34" s="95" t="s">
        <v>17</v>
      </c>
      <c r="E34" s="95"/>
      <c r="F34" s="95" t="e">
        <f>SUM(F31:F33)</f>
        <v>#N/A</v>
      </c>
      <c r="G34" s="95" t="e">
        <f aca="true" t="shared" si="9" ref="G34:Q34">SUM(G31:G33)</f>
        <v>#N/A</v>
      </c>
      <c r="H34" s="95" t="e">
        <f t="shared" si="9"/>
        <v>#N/A</v>
      </c>
      <c r="I34" s="95" t="e">
        <f t="shared" si="9"/>
        <v>#N/A</v>
      </c>
      <c r="J34" s="95" t="e">
        <f t="shared" si="9"/>
        <v>#N/A</v>
      </c>
      <c r="K34" s="95" t="e">
        <f t="shared" si="9"/>
        <v>#N/A</v>
      </c>
      <c r="L34" s="95" t="e">
        <f t="shared" si="9"/>
        <v>#N/A</v>
      </c>
      <c r="M34" s="95" t="e">
        <f t="shared" si="9"/>
        <v>#N/A</v>
      </c>
      <c r="N34" s="95" t="e">
        <f t="shared" si="9"/>
        <v>#N/A</v>
      </c>
      <c r="O34" s="95" t="e">
        <f t="shared" si="9"/>
        <v>#N/A</v>
      </c>
      <c r="P34" s="95" t="e">
        <f t="shared" si="9"/>
        <v>#N/A</v>
      </c>
      <c r="Q34" s="95" t="e">
        <f t="shared" si="9"/>
        <v>#N/A</v>
      </c>
      <c r="R34" s="95" t="e">
        <f t="shared" si="4"/>
        <v>#N/A</v>
      </c>
    </row>
    <row r="35" spans="2:18" s="88" customFormat="1" ht="15">
      <c r="B35" s="281" t="s">
        <v>544</v>
      </c>
      <c r="C35" s="281"/>
      <c r="D35" s="281"/>
      <c r="E35" s="281"/>
      <c r="F35" s="281"/>
      <c r="G35" s="281"/>
      <c r="H35" s="281"/>
      <c r="I35" s="281"/>
      <c r="J35" s="281"/>
      <c r="K35" s="281"/>
      <c r="L35" s="281"/>
      <c r="M35" s="281"/>
      <c r="N35" s="281"/>
      <c r="O35" s="281"/>
      <c r="P35" s="281"/>
      <c r="Q35" s="281"/>
      <c r="R35" s="281"/>
    </row>
    <row r="36" spans="2:18" s="103" customFormat="1" ht="28.5">
      <c r="B36" s="102">
        <v>31</v>
      </c>
      <c r="C36" s="101" t="str">
        <f>C11</f>
        <v>Нормативное потребление тепловой энергии на нужды отопления,</v>
      </c>
      <c r="D36" s="95" t="str">
        <f>D11</f>
        <v>Гкал</v>
      </c>
      <c r="E36" s="101"/>
      <c r="F36" s="101" t="e">
        <f aca="true" t="shared" si="10" ref="F36:R36">F11</f>
        <v>#N/A</v>
      </c>
      <c r="G36" s="101" t="e">
        <f t="shared" si="10"/>
        <v>#N/A</v>
      </c>
      <c r="H36" s="101" t="e">
        <f t="shared" si="10"/>
        <v>#N/A</v>
      </c>
      <c r="I36" s="101" t="e">
        <f t="shared" si="10"/>
        <v>#N/A</v>
      </c>
      <c r="J36" s="101" t="e">
        <f t="shared" si="10"/>
        <v>#N/A</v>
      </c>
      <c r="K36" s="101" t="e">
        <f t="shared" si="10"/>
        <v>#N/A</v>
      </c>
      <c r="L36" s="101" t="e">
        <f t="shared" si="10"/>
        <v>#N/A</v>
      </c>
      <c r="M36" s="101" t="e">
        <f t="shared" si="10"/>
        <v>#N/A</v>
      </c>
      <c r="N36" s="101" t="e">
        <f t="shared" si="10"/>
        <v>#N/A</v>
      </c>
      <c r="O36" s="101" t="e">
        <f t="shared" si="10"/>
        <v>#N/A</v>
      </c>
      <c r="P36" s="101" t="e">
        <f t="shared" si="10"/>
        <v>#N/A</v>
      </c>
      <c r="Q36" s="101" t="e">
        <f t="shared" si="10"/>
        <v>#N/A</v>
      </c>
      <c r="R36" s="101" t="e">
        <f t="shared" si="10"/>
        <v>#N/A</v>
      </c>
    </row>
    <row r="37" spans="2:18" s="103" customFormat="1" ht="42.75">
      <c r="B37" s="102">
        <f>B36+1</f>
        <v>32</v>
      </c>
      <c r="C37" s="101" t="s">
        <v>545</v>
      </c>
      <c r="D37" s="95" t="str">
        <f>D34</f>
        <v>Гкал</v>
      </c>
      <c r="E37" s="101"/>
      <c r="F37" s="101" t="e">
        <f aca="true" t="shared" si="11" ref="F37:R37">F34</f>
        <v>#N/A</v>
      </c>
      <c r="G37" s="101" t="e">
        <f t="shared" si="11"/>
        <v>#N/A</v>
      </c>
      <c r="H37" s="101" t="e">
        <f t="shared" si="11"/>
        <v>#N/A</v>
      </c>
      <c r="I37" s="101" t="e">
        <f t="shared" si="11"/>
        <v>#N/A</v>
      </c>
      <c r="J37" s="101" t="e">
        <f t="shared" si="11"/>
        <v>#N/A</v>
      </c>
      <c r="K37" s="101" t="e">
        <f t="shared" si="11"/>
        <v>#N/A</v>
      </c>
      <c r="L37" s="101" t="e">
        <f t="shared" si="11"/>
        <v>#N/A</v>
      </c>
      <c r="M37" s="101" t="e">
        <f t="shared" si="11"/>
        <v>#N/A</v>
      </c>
      <c r="N37" s="101" t="e">
        <f t="shared" si="11"/>
        <v>#N/A</v>
      </c>
      <c r="O37" s="101" t="e">
        <f t="shared" si="11"/>
        <v>#N/A</v>
      </c>
      <c r="P37" s="101" t="e">
        <f t="shared" si="11"/>
        <v>#N/A</v>
      </c>
      <c r="Q37" s="101" t="e">
        <f t="shared" si="11"/>
        <v>#N/A</v>
      </c>
      <c r="R37" s="101" t="e">
        <f t="shared" si="11"/>
        <v>#N/A</v>
      </c>
    </row>
    <row r="38" spans="2:18" ht="15">
      <c r="B38" s="104"/>
      <c r="C38" s="105"/>
      <c r="D38" s="106"/>
      <c r="G38" s="107"/>
      <c r="H38" s="107"/>
      <c r="I38" s="107"/>
      <c r="J38" s="107"/>
      <c r="K38" s="107"/>
      <c r="L38" s="107"/>
      <c r="M38" s="107"/>
      <c r="N38" s="107"/>
      <c r="O38" s="107"/>
      <c r="P38" s="107"/>
      <c r="Q38" s="107"/>
      <c r="R38" s="104"/>
    </row>
    <row r="39" spans="2:18" ht="15" hidden="1">
      <c r="B39" s="104"/>
      <c r="C39" s="105"/>
      <c r="D39" s="106"/>
      <c r="E39" s="108"/>
      <c r="G39" s="107"/>
      <c r="H39" s="107"/>
      <c r="I39" s="107"/>
      <c r="J39" s="107"/>
      <c r="K39" s="107"/>
      <c r="L39" s="107"/>
      <c r="M39" s="107"/>
      <c r="N39" s="107"/>
      <c r="O39" s="107"/>
      <c r="P39" s="107"/>
      <c r="Q39" s="107"/>
      <c r="R39" s="104"/>
    </row>
    <row r="40" ht="15" hidden="1"/>
    <row r="41" ht="15" hidden="1"/>
    <row r="42" ht="15.75" customHeight="1"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sheetData>
  <sheetProtection sheet="1" objects="1" scenarios="1" selectLockedCells="1" selectUnlockedCells="1"/>
  <mergeCells count="19">
    <mergeCell ref="F9:Q9"/>
    <mergeCell ref="F10:Q10"/>
    <mergeCell ref="F13:Q13"/>
    <mergeCell ref="B3:R3"/>
    <mergeCell ref="F4:Q4"/>
    <mergeCell ref="F5:Q5"/>
    <mergeCell ref="F6:Q6"/>
    <mergeCell ref="F7:Q7"/>
    <mergeCell ref="F8:Q8"/>
    <mergeCell ref="F14:Q14"/>
    <mergeCell ref="F16:Q16"/>
    <mergeCell ref="B35:R35"/>
    <mergeCell ref="F19:Q19"/>
    <mergeCell ref="B20:R20"/>
    <mergeCell ref="F23:Q23"/>
    <mergeCell ref="F24:Q24"/>
    <mergeCell ref="F25:Q25"/>
    <mergeCell ref="F27:Q27"/>
    <mergeCell ref="F17:Q17"/>
  </mergeCells>
  <hyperlinks>
    <hyperlink ref="T5" location="'Спр. инф.'!A3" display="справка"/>
  </hyperlink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B2:T39"/>
  <sheetViews>
    <sheetView zoomScale="85" zoomScaleNormal="85" zoomScalePageLayoutView="0" workbookViewId="0" topLeftCell="A1">
      <pane ySplit="2" topLeftCell="A3" activePane="bottomLeft" state="frozen"/>
      <selection pane="topLeft" activeCell="J478" sqref="J478"/>
      <selection pane="bottomLeft" activeCell="J478" sqref="J478"/>
    </sheetView>
  </sheetViews>
  <sheetFormatPr defaultColWidth="0" defaultRowHeight="15" customHeight="1" zeroHeight="1" outlineLevelCol="1"/>
  <cols>
    <col min="1" max="1" width="2.421875" style="87" customWidth="1"/>
    <col min="2" max="2" width="4.28125" style="87" customWidth="1"/>
    <col min="3" max="3" width="43.7109375" style="87" customWidth="1"/>
    <col min="4" max="4" width="9.421875" style="87" customWidth="1"/>
    <col min="5" max="5" width="20.421875" style="87" customWidth="1"/>
    <col min="6" max="17" width="7.140625" style="88" customWidth="1" outlineLevel="1"/>
    <col min="18" max="18" width="8.421875" style="87" customWidth="1"/>
    <col min="19" max="19" width="2.28125" style="87" customWidth="1"/>
    <col min="20" max="20" width="36.140625" style="87" customWidth="1"/>
    <col min="21" max="16384" width="9.140625" style="87" hidden="1" customWidth="1"/>
  </cols>
  <sheetData>
    <row r="1" ht="15"/>
    <row r="2" spans="2:18" ht="15">
      <c r="B2" s="89" t="s">
        <v>0</v>
      </c>
      <c r="C2" s="89" t="s">
        <v>1</v>
      </c>
      <c r="D2" s="89" t="s">
        <v>2</v>
      </c>
      <c r="E2" s="89" t="s">
        <v>3</v>
      </c>
      <c r="F2" s="90" t="s">
        <v>4</v>
      </c>
      <c r="G2" s="90" t="s">
        <v>5</v>
      </c>
      <c r="H2" s="90" t="s">
        <v>6</v>
      </c>
      <c r="I2" s="90" t="s">
        <v>7</v>
      </c>
      <c r="J2" s="90" t="s">
        <v>8</v>
      </c>
      <c r="K2" s="90" t="s">
        <v>9</v>
      </c>
      <c r="L2" s="90" t="s">
        <v>10</v>
      </c>
      <c r="M2" s="90" t="s">
        <v>11</v>
      </c>
      <c r="N2" s="90" t="s">
        <v>12</v>
      </c>
      <c r="O2" s="90" t="s">
        <v>13</v>
      </c>
      <c r="P2" s="90" t="s">
        <v>14</v>
      </c>
      <c r="Q2" s="90" t="s">
        <v>15</v>
      </c>
      <c r="R2" s="89" t="s">
        <v>16</v>
      </c>
    </row>
    <row r="3" spans="2:18" ht="15">
      <c r="B3" s="283" t="s">
        <v>531</v>
      </c>
      <c r="C3" s="284"/>
      <c r="D3" s="284"/>
      <c r="E3" s="284"/>
      <c r="F3" s="284"/>
      <c r="G3" s="284"/>
      <c r="H3" s="284"/>
      <c r="I3" s="284"/>
      <c r="J3" s="284"/>
      <c r="K3" s="284"/>
      <c r="L3" s="284"/>
      <c r="M3" s="284"/>
      <c r="N3" s="284"/>
      <c r="O3" s="284"/>
      <c r="P3" s="284"/>
      <c r="Q3" s="284"/>
      <c r="R3" s="285"/>
    </row>
    <row r="4" spans="2:18" ht="30">
      <c r="B4" s="89">
        <v>1</v>
      </c>
      <c r="C4" s="91" t="s">
        <v>540</v>
      </c>
      <c r="D4" s="89" t="s">
        <v>28</v>
      </c>
      <c r="E4" s="89" t="s">
        <v>34</v>
      </c>
      <c r="F4" s="242" t="e">
        <f>F5*F6*F8*(F13-F14)*(1+F7)*10^-6</f>
        <v>#N/A</v>
      </c>
      <c r="G4" s="242"/>
      <c r="H4" s="242"/>
      <c r="I4" s="242"/>
      <c r="J4" s="242"/>
      <c r="K4" s="242"/>
      <c r="L4" s="242"/>
      <c r="M4" s="242"/>
      <c r="N4" s="242"/>
      <c r="O4" s="242"/>
      <c r="P4" s="242"/>
      <c r="Q4" s="242"/>
      <c r="R4" s="89" t="s">
        <v>22</v>
      </c>
    </row>
    <row r="5" spans="2:20" ht="30">
      <c r="B5" s="89">
        <f>B4+1</f>
        <v>2</v>
      </c>
      <c r="C5" s="91" t="s">
        <v>31</v>
      </c>
      <c r="D5" s="89" t="s">
        <v>22</v>
      </c>
      <c r="E5" s="89" t="s">
        <v>30</v>
      </c>
      <c r="F5" s="242" t="e">
        <f>HLOOKUP(F14,'Спр. инф.'!$B$6:$BF$11,6,0)</f>
        <v>#N/A</v>
      </c>
      <c r="G5" s="242"/>
      <c r="H5" s="242"/>
      <c r="I5" s="242"/>
      <c r="J5" s="242"/>
      <c r="K5" s="242"/>
      <c r="L5" s="242"/>
      <c r="M5" s="242"/>
      <c r="N5" s="242"/>
      <c r="O5" s="242"/>
      <c r="P5" s="242"/>
      <c r="Q5" s="242"/>
      <c r="R5" s="89" t="s">
        <v>22</v>
      </c>
      <c r="T5" s="92" t="s">
        <v>39</v>
      </c>
    </row>
    <row r="6" spans="2:18" ht="30">
      <c r="B6" s="89">
        <f aca="true" t="shared" si="0" ref="B6:B19">B5+1</f>
        <v>3</v>
      </c>
      <c r="C6" s="91" t="s">
        <v>539</v>
      </c>
      <c r="D6" s="89" t="s">
        <v>530</v>
      </c>
      <c r="E6" s="89" t="s">
        <v>32</v>
      </c>
      <c r="F6" s="282" t="e">
        <f>'Спр. инф.'!T27</f>
        <v>#DIV/0!</v>
      </c>
      <c r="G6" s="282"/>
      <c r="H6" s="282"/>
      <c r="I6" s="282"/>
      <c r="J6" s="282"/>
      <c r="K6" s="282"/>
      <c r="L6" s="282"/>
      <c r="M6" s="282"/>
      <c r="N6" s="282"/>
      <c r="O6" s="282"/>
      <c r="P6" s="282"/>
      <c r="Q6" s="282"/>
      <c r="R6" s="89"/>
    </row>
    <row r="7" spans="2:18" ht="45">
      <c r="B7" s="89">
        <f t="shared" si="0"/>
        <v>4</v>
      </c>
      <c r="C7" s="91" t="s">
        <v>570</v>
      </c>
      <c r="D7" s="89" t="s">
        <v>22</v>
      </c>
      <c r="E7" s="89"/>
      <c r="F7" s="242" t="e">
        <f>10^-2*SQRT(2*9.8*F10*(1-(273+F14)/(273+F13))+F9^2)</f>
        <v>#N/A</v>
      </c>
      <c r="G7" s="242"/>
      <c r="H7" s="242"/>
      <c r="I7" s="242"/>
      <c r="J7" s="242"/>
      <c r="K7" s="242"/>
      <c r="L7" s="242"/>
      <c r="M7" s="242"/>
      <c r="N7" s="242"/>
      <c r="O7" s="242"/>
      <c r="P7" s="242"/>
      <c r="Q7" s="242"/>
      <c r="R7" s="89" t="s">
        <v>22</v>
      </c>
    </row>
    <row r="8" spans="2:18" s="88" customFormat="1" ht="16.5">
      <c r="B8" s="90">
        <f t="shared" si="0"/>
        <v>5</v>
      </c>
      <c r="C8" s="91" t="s">
        <v>541</v>
      </c>
      <c r="D8" s="90" t="s">
        <v>21</v>
      </c>
      <c r="E8" s="90" t="s">
        <v>18</v>
      </c>
      <c r="F8" s="292">
        <f>'Исходная информация'!G135</f>
        <v>0</v>
      </c>
      <c r="G8" s="293"/>
      <c r="H8" s="293"/>
      <c r="I8" s="293"/>
      <c r="J8" s="293"/>
      <c r="K8" s="293"/>
      <c r="L8" s="293"/>
      <c r="M8" s="293"/>
      <c r="N8" s="293"/>
      <c r="O8" s="293"/>
      <c r="P8" s="293"/>
      <c r="Q8" s="293"/>
      <c r="R8" s="90" t="s">
        <v>22</v>
      </c>
    </row>
    <row r="9" spans="2:18" s="88" customFormat="1" ht="45">
      <c r="B9" s="90">
        <f t="shared" si="0"/>
        <v>6</v>
      </c>
      <c r="C9" s="93" t="s">
        <v>571</v>
      </c>
      <c r="D9" s="94" t="s">
        <v>572</v>
      </c>
      <c r="E9" s="94" t="s">
        <v>576</v>
      </c>
      <c r="F9" s="289" t="e">
        <f>IF(VLOOKUP('Исходная информация'!G10,Климатология!$F$8:$Y$476,19,0)="—",5,VLOOKUP('Исходная информация'!G10,Климатология!$F$8:$Y$476,19,0))</f>
        <v>#N/A</v>
      </c>
      <c r="G9" s="290"/>
      <c r="H9" s="290"/>
      <c r="I9" s="290"/>
      <c r="J9" s="290"/>
      <c r="K9" s="290"/>
      <c r="L9" s="290"/>
      <c r="M9" s="290"/>
      <c r="N9" s="290"/>
      <c r="O9" s="290"/>
      <c r="P9" s="290"/>
      <c r="Q9" s="291"/>
      <c r="R9" s="94"/>
    </row>
    <row r="10" spans="2:18" s="88" customFormat="1" ht="45">
      <c r="B10" s="90">
        <f t="shared" si="0"/>
        <v>7</v>
      </c>
      <c r="C10" s="93" t="s">
        <v>573</v>
      </c>
      <c r="D10" s="94" t="s">
        <v>574</v>
      </c>
      <c r="E10" s="94" t="s">
        <v>575</v>
      </c>
      <c r="F10" s="289">
        <v>3</v>
      </c>
      <c r="G10" s="290"/>
      <c r="H10" s="290"/>
      <c r="I10" s="290"/>
      <c r="J10" s="290"/>
      <c r="K10" s="290"/>
      <c r="L10" s="290"/>
      <c r="M10" s="290"/>
      <c r="N10" s="290"/>
      <c r="O10" s="290"/>
      <c r="P10" s="290"/>
      <c r="Q10" s="291"/>
      <c r="R10" s="94"/>
    </row>
    <row r="11" spans="2:18" s="96" customFormat="1" ht="28.5">
      <c r="B11" s="95">
        <f t="shared" si="0"/>
        <v>8</v>
      </c>
      <c r="C11" s="95" t="s">
        <v>532</v>
      </c>
      <c r="D11" s="95" t="s">
        <v>17</v>
      </c>
      <c r="E11" s="95"/>
      <c r="F11" s="95" t="e">
        <f>$F$4*($F$13-F15)/($F$13-$F$14)*F12*24*$F$16*F18*$F$19</f>
        <v>#N/A</v>
      </c>
      <c r="G11" s="95" t="e">
        <f aca="true" t="shared" si="1" ref="G11:Q11">$F$4*($F$13-G15)/($F$13-$F$14)*G12*24*$F$16*G18*$F$19</f>
        <v>#N/A</v>
      </c>
      <c r="H11" s="95" t="e">
        <f t="shared" si="1"/>
        <v>#N/A</v>
      </c>
      <c r="I11" s="95" t="e">
        <f t="shared" si="1"/>
        <v>#N/A</v>
      </c>
      <c r="J11" s="95" t="e">
        <f t="shared" si="1"/>
        <v>#N/A</v>
      </c>
      <c r="K11" s="95" t="e">
        <f t="shared" si="1"/>
        <v>#N/A</v>
      </c>
      <c r="L11" s="95" t="e">
        <f t="shared" si="1"/>
        <v>#N/A</v>
      </c>
      <c r="M11" s="95" t="e">
        <f t="shared" si="1"/>
        <v>#N/A</v>
      </c>
      <c r="N11" s="95" t="e">
        <f t="shared" si="1"/>
        <v>#N/A</v>
      </c>
      <c r="O11" s="95" t="e">
        <f t="shared" si="1"/>
        <v>#N/A</v>
      </c>
      <c r="P11" s="95" t="e">
        <f t="shared" si="1"/>
        <v>#N/A</v>
      </c>
      <c r="Q11" s="95" t="e">
        <f t="shared" si="1"/>
        <v>#N/A</v>
      </c>
      <c r="R11" s="95" t="e">
        <f>SUM(F11:Q11)</f>
        <v>#N/A</v>
      </c>
    </row>
    <row r="12" spans="2:18" s="88" customFormat="1" ht="30">
      <c r="B12" s="90">
        <f t="shared" si="0"/>
        <v>9</v>
      </c>
      <c r="C12" s="91" t="s">
        <v>33</v>
      </c>
      <c r="D12" s="90" t="s">
        <v>19</v>
      </c>
      <c r="E12" s="90" t="s">
        <v>18</v>
      </c>
      <c r="F12" s="143">
        <f>'Исходная информация'!G35</f>
        <v>31</v>
      </c>
      <c r="G12" s="143">
        <f>'Исходная информация'!H35</f>
        <v>28</v>
      </c>
      <c r="H12" s="143">
        <f>'Исходная информация'!I35</f>
        <v>31</v>
      </c>
      <c r="I12" s="143">
        <f>'Исходная информация'!J35</f>
        <v>30</v>
      </c>
      <c r="J12" s="143">
        <f>'Исходная информация'!K35</f>
        <v>5</v>
      </c>
      <c r="K12" s="143">
        <f>'Исходная информация'!L35</f>
        <v>0</v>
      </c>
      <c r="L12" s="143">
        <f>'Исходная информация'!M35</f>
        <v>0</v>
      </c>
      <c r="M12" s="143">
        <f>'Исходная информация'!N35</f>
        <v>0</v>
      </c>
      <c r="N12" s="143">
        <f>'Исходная информация'!O35</f>
        <v>0</v>
      </c>
      <c r="O12" s="143">
        <f>'Исходная информация'!P35</f>
        <v>18</v>
      </c>
      <c r="P12" s="143">
        <f>'Исходная информация'!Q35</f>
        <v>30</v>
      </c>
      <c r="Q12" s="143">
        <f>'Исходная информация'!R35</f>
        <v>31</v>
      </c>
      <c r="R12" s="90">
        <f>SUM(F12:Q12)</f>
        <v>204</v>
      </c>
    </row>
    <row r="13" spans="2:18" s="88" customFormat="1" ht="30">
      <c r="B13" s="90">
        <f t="shared" si="0"/>
        <v>10</v>
      </c>
      <c r="C13" s="91" t="s">
        <v>27</v>
      </c>
      <c r="D13" s="90" t="s">
        <v>20</v>
      </c>
      <c r="E13" s="90" t="s">
        <v>546</v>
      </c>
      <c r="F13" s="286" t="e">
        <f>VLOOKUP('Исходная информация'!G137,'Спр. инф.'!$B$87:$D$104,2,0)</f>
        <v>#N/A</v>
      </c>
      <c r="G13" s="287"/>
      <c r="H13" s="287"/>
      <c r="I13" s="287"/>
      <c r="J13" s="287"/>
      <c r="K13" s="287"/>
      <c r="L13" s="287"/>
      <c r="M13" s="287"/>
      <c r="N13" s="287"/>
      <c r="O13" s="287"/>
      <c r="P13" s="287"/>
      <c r="Q13" s="288"/>
      <c r="R13" s="90"/>
    </row>
    <row r="14" spans="2:18" s="88" customFormat="1" ht="45">
      <c r="B14" s="90">
        <f t="shared" si="0"/>
        <v>11</v>
      </c>
      <c r="C14" s="91" t="s">
        <v>25</v>
      </c>
      <c r="D14" s="90" t="s">
        <v>20</v>
      </c>
      <c r="E14" s="90" t="s">
        <v>26</v>
      </c>
      <c r="F14" s="242" t="e">
        <f>VLOOKUP('Исходная информация'!G10,Климатология!$F$8:$Y$476,5,0)</f>
        <v>#N/A</v>
      </c>
      <c r="G14" s="242"/>
      <c r="H14" s="242"/>
      <c r="I14" s="242"/>
      <c r="J14" s="242"/>
      <c r="K14" s="242"/>
      <c r="L14" s="242"/>
      <c r="M14" s="242"/>
      <c r="N14" s="242"/>
      <c r="O14" s="242"/>
      <c r="P14" s="242"/>
      <c r="Q14" s="242"/>
      <c r="R14" s="90" t="s">
        <v>22</v>
      </c>
    </row>
    <row r="15" spans="2:18" s="88" customFormat="1" ht="30">
      <c r="B15" s="90">
        <f t="shared" si="0"/>
        <v>12</v>
      </c>
      <c r="C15" s="91" t="s">
        <v>24</v>
      </c>
      <c r="D15" s="90" t="s">
        <v>20</v>
      </c>
      <c r="E15" s="90" t="s">
        <v>529</v>
      </c>
      <c r="F15" s="90">
        <f>'Финальный лист'!E8</f>
        <v>0</v>
      </c>
      <c r="G15" s="90">
        <f>'Финальный лист'!F8</f>
        <v>0</v>
      </c>
      <c r="H15" s="90">
        <f>'Финальный лист'!G8</f>
        <v>0</v>
      </c>
      <c r="I15" s="90">
        <f>'Финальный лист'!H8</f>
        <v>0</v>
      </c>
      <c r="J15" s="90">
        <f>'Финальный лист'!I8</f>
        <v>0</v>
      </c>
      <c r="K15" s="90">
        <f>'Финальный лист'!J8</f>
        <v>0</v>
      </c>
      <c r="L15" s="90">
        <f>'Финальный лист'!K8</f>
        <v>0</v>
      </c>
      <c r="M15" s="90">
        <f>'Финальный лист'!L8</f>
        <v>0</v>
      </c>
      <c r="N15" s="90">
        <f>'Финальный лист'!M8</f>
        <v>0</v>
      </c>
      <c r="O15" s="90">
        <f>'Финальный лист'!N8</f>
        <v>0</v>
      </c>
      <c r="P15" s="90">
        <f>'Финальный лист'!O8</f>
        <v>0</v>
      </c>
      <c r="Q15" s="90">
        <f>'Финальный лист'!P8</f>
        <v>0</v>
      </c>
      <c r="R15" s="90" t="s">
        <v>22</v>
      </c>
    </row>
    <row r="16" spans="2:18" s="88" customFormat="1" ht="75">
      <c r="B16" s="90">
        <f t="shared" si="0"/>
        <v>13</v>
      </c>
      <c r="C16" s="91" t="s">
        <v>533</v>
      </c>
      <c r="D16" s="90" t="s">
        <v>22</v>
      </c>
      <c r="E16" s="90" t="s">
        <v>592</v>
      </c>
      <c r="F16" s="289">
        <f>1-0.25*F17</f>
        <v>1</v>
      </c>
      <c r="G16" s="290"/>
      <c r="H16" s="290"/>
      <c r="I16" s="290"/>
      <c r="J16" s="290"/>
      <c r="K16" s="290"/>
      <c r="L16" s="290"/>
      <c r="M16" s="290"/>
      <c r="N16" s="290"/>
      <c r="O16" s="290"/>
      <c r="P16" s="290"/>
      <c r="Q16" s="291"/>
      <c r="R16" s="90" t="s">
        <v>22</v>
      </c>
    </row>
    <row r="17" spans="2:18" s="88" customFormat="1" ht="30">
      <c r="B17" s="90">
        <f t="shared" si="0"/>
        <v>14</v>
      </c>
      <c r="C17" s="91" t="s">
        <v>534</v>
      </c>
      <c r="D17" s="90" t="s">
        <v>22</v>
      </c>
      <c r="E17" s="90" t="s">
        <v>18</v>
      </c>
      <c r="F17" s="286">
        <f>'Исходная информация'!G140</f>
        <v>0</v>
      </c>
      <c r="G17" s="287"/>
      <c r="H17" s="287"/>
      <c r="I17" s="287"/>
      <c r="J17" s="287"/>
      <c r="K17" s="287"/>
      <c r="L17" s="287"/>
      <c r="M17" s="287"/>
      <c r="N17" s="287"/>
      <c r="O17" s="287"/>
      <c r="P17" s="287"/>
      <c r="Q17" s="288"/>
      <c r="R17" s="90" t="s">
        <v>22</v>
      </c>
    </row>
    <row r="18" spans="2:18" s="88" customFormat="1" ht="60">
      <c r="B18" s="90">
        <f t="shared" si="0"/>
        <v>15</v>
      </c>
      <c r="C18" s="93" t="s">
        <v>589</v>
      </c>
      <c r="D18" s="94" t="s">
        <v>22</v>
      </c>
      <c r="E18" s="94" t="s">
        <v>590</v>
      </c>
      <c r="F18" s="97">
        <f>_xlfn.IFERROR(IF(($F$13-'Финальный лист'!E8)/('Исходная информация'!G34-'Финальный лист'!E8)&lt;1,1,($F$13-'Финальный лист'!E8)/('Исходная информация'!G138-'Финальный лист'!E8)),1)</f>
        <v>1</v>
      </c>
      <c r="G18" s="97">
        <f>_xlfn.IFERROR(IF(($F$13-'Финальный лист'!F8)/('Исходная информация'!H34-'Финальный лист'!F8)&lt;1,1,($F$13-'Финальный лист'!F8)/('Исходная информация'!H138-'Финальный лист'!F8)),1)</f>
        <v>1</v>
      </c>
      <c r="H18" s="97">
        <f>_xlfn.IFERROR(IF(($F$13-'Финальный лист'!G8)/('Исходная информация'!I34-'Финальный лист'!G8)&lt;1,1,($F$13-'Финальный лист'!G8)/('Исходная информация'!I138-'Финальный лист'!G8)),1)</f>
        <v>1</v>
      </c>
      <c r="I18" s="97">
        <f>_xlfn.IFERROR(IF(($F$13-'Финальный лист'!H8)/('Исходная информация'!J34-'Финальный лист'!H8)&lt;1,1,($F$13-'Финальный лист'!H8)/('Исходная информация'!J138-'Финальный лист'!H8)),1)</f>
        <v>1</v>
      </c>
      <c r="J18" s="97">
        <f>_xlfn.IFERROR(IF(($F$13-'Финальный лист'!I8)/('Исходная информация'!K34-'Финальный лист'!I8)&lt;1,1,($F$13-'Финальный лист'!I8)/('Исходная информация'!K138-'Финальный лист'!I8)),1)</f>
        <v>1</v>
      </c>
      <c r="K18" s="97">
        <f>_xlfn.IFERROR(IF(($F$13-'Финальный лист'!J8)/('Исходная информация'!L34-'Финальный лист'!J8)&lt;1,1,($F$13-'Финальный лист'!J8)/('Исходная информация'!L138-'Финальный лист'!J8)),1)</f>
        <v>1</v>
      </c>
      <c r="L18" s="97">
        <f>_xlfn.IFERROR(IF(($F$13-'Финальный лист'!K8)/('Исходная информация'!M34-'Финальный лист'!K8)&lt;1,1,($F$13-'Финальный лист'!K8)/('Исходная информация'!M138-'Финальный лист'!K8)),1)</f>
        <v>1</v>
      </c>
      <c r="M18" s="97">
        <f>_xlfn.IFERROR(IF(($F$13-'Финальный лист'!L8)/('Исходная информация'!N34-'Финальный лист'!L8)&lt;1,1,($F$13-'Финальный лист'!L8)/('Исходная информация'!N138-'Финальный лист'!L8)),1)</f>
        <v>1</v>
      </c>
      <c r="N18" s="97">
        <f>_xlfn.IFERROR(IF(($F$13-'Финальный лист'!M8)/('Исходная информация'!O34-'Финальный лист'!M8)&lt;1,1,($F$13-'Финальный лист'!M8)/('Исходная информация'!O138-'Финальный лист'!M8)),1)</f>
        <v>1</v>
      </c>
      <c r="O18" s="97">
        <f>_xlfn.IFERROR(IF(($F$13-'Финальный лист'!N8)/('Исходная информация'!P34-'Финальный лист'!N8)&lt;1,1,($F$13-'Финальный лист'!N8)/('Исходная информация'!P138-'Финальный лист'!N8)),1)</f>
        <v>1</v>
      </c>
      <c r="P18" s="97">
        <f>_xlfn.IFERROR(IF(($F$13-'Финальный лист'!O8)/('Исходная информация'!Q34-'Финальный лист'!O8)&lt;1,1,($F$13-'Финальный лист'!O8)/('Исходная информация'!Q138-'Финальный лист'!O8)),1)</f>
        <v>1</v>
      </c>
      <c r="Q18" s="97">
        <f>_xlfn.IFERROR(IF(($F$13-'Финальный лист'!P8)/('Исходная информация'!R34-'Финальный лист'!P8)&lt;1,1,($F$13-'Финальный лист'!P8)/('Исходная информация'!R138-'Финальный лист'!P8)),1)</f>
        <v>1</v>
      </c>
      <c r="R18" s="94" t="s">
        <v>22</v>
      </c>
    </row>
    <row r="19" spans="2:18" s="88" customFormat="1" ht="75">
      <c r="B19" s="90">
        <f t="shared" si="0"/>
        <v>16</v>
      </c>
      <c r="C19" s="93" t="s">
        <v>609</v>
      </c>
      <c r="D19" s="94" t="s">
        <v>22</v>
      </c>
      <c r="E19" s="94" t="s">
        <v>610</v>
      </c>
      <c r="F19" s="278" t="e">
        <f>1+(0.45*('Спр. инф.'!K129-1))</f>
        <v>#N/A</v>
      </c>
      <c r="G19" s="279"/>
      <c r="H19" s="279"/>
      <c r="I19" s="279"/>
      <c r="J19" s="279"/>
      <c r="K19" s="279"/>
      <c r="L19" s="279"/>
      <c r="M19" s="279"/>
      <c r="N19" s="279"/>
      <c r="O19" s="279"/>
      <c r="P19" s="279"/>
      <c r="Q19" s="280"/>
      <c r="R19" s="94" t="s">
        <v>22</v>
      </c>
    </row>
    <row r="20" spans="2:18" ht="15">
      <c r="B20" s="283" t="s">
        <v>535</v>
      </c>
      <c r="C20" s="284"/>
      <c r="D20" s="284"/>
      <c r="E20" s="284"/>
      <c r="F20" s="284"/>
      <c r="G20" s="284"/>
      <c r="H20" s="284"/>
      <c r="I20" s="284"/>
      <c r="J20" s="284"/>
      <c r="K20" s="284"/>
      <c r="L20" s="284"/>
      <c r="M20" s="284"/>
      <c r="N20" s="284"/>
      <c r="O20" s="284"/>
      <c r="P20" s="284"/>
      <c r="Q20" s="284"/>
      <c r="R20" s="285"/>
    </row>
    <row r="21" spans="2:18" ht="30">
      <c r="B21" s="89">
        <v>17</v>
      </c>
      <c r="C21" s="98" t="s">
        <v>536</v>
      </c>
      <c r="D21" s="89" t="s">
        <v>19</v>
      </c>
      <c r="E21" s="90" t="s">
        <v>18</v>
      </c>
      <c r="F21" s="116">
        <f>'Исходная информация'!G141</f>
        <v>0</v>
      </c>
      <c r="G21" s="116">
        <f>'Исходная информация'!H141</f>
        <v>0</v>
      </c>
      <c r="H21" s="116">
        <f>'Исходная информация'!I141</f>
        <v>0</v>
      </c>
      <c r="I21" s="116">
        <f>'Исходная информация'!J141</f>
        <v>0</v>
      </c>
      <c r="J21" s="116">
        <f>'Исходная информация'!K141</f>
        <v>0</v>
      </c>
      <c r="K21" s="116">
        <f>'Исходная информация'!L141</f>
        <v>0</v>
      </c>
      <c r="L21" s="116">
        <f>'Исходная информация'!M141</f>
        <v>0</v>
      </c>
      <c r="M21" s="116">
        <f>'Исходная информация'!N141</f>
        <v>0</v>
      </c>
      <c r="N21" s="116">
        <f>'Исходная информация'!O141</f>
        <v>0</v>
      </c>
      <c r="O21" s="116">
        <f>'Исходная информация'!P141</f>
        <v>0</v>
      </c>
      <c r="P21" s="116">
        <f>'Исходная информация'!Q141</f>
        <v>0</v>
      </c>
      <c r="Q21" s="116">
        <f>'Исходная информация'!R141</f>
        <v>0</v>
      </c>
      <c r="R21" s="89">
        <f>SUM(F21:Q21)</f>
        <v>0</v>
      </c>
    </row>
    <row r="22" spans="2:18" s="88" customFormat="1" ht="30">
      <c r="B22" s="90">
        <f>B21+1</f>
        <v>18</v>
      </c>
      <c r="C22" s="99" t="s">
        <v>33</v>
      </c>
      <c r="D22" s="90" t="s">
        <v>19</v>
      </c>
      <c r="E22" s="90" t="s">
        <v>18</v>
      </c>
      <c r="F22" s="116">
        <f>'Исходная информация'!G139</f>
        <v>0</v>
      </c>
      <c r="G22" s="116">
        <f>'Исходная информация'!H139</f>
        <v>0</v>
      </c>
      <c r="H22" s="116">
        <f>'Исходная информация'!I139</f>
        <v>0</v>
      </c>
      <c r="I22" s="116">
        <f>'Исходная информация'!J139</f>
        <v>0</v>
      </c>
      <c r="J22" s="116">
        <f>'Исходная информация'!K139</f>
        <v>0</v>
      </c>
      <c r="K22" s="116">
        <f>'Исходная информация'!L139</f>
        <v>0</v>
      </c>
      <c r="L22" s="116">
        <f>'Исходная информация'!M139</f>
        <v>0</v>
      </c>
      <c r="M22" s="116">
        <f>'Исходная информация'!N139</f>
        <v>0</v>
      </c>
      <c r="N22" s="116">
        <f>'Исходная информация'!O139</f>
        <v>0</v>
      </c>
      <c r="O22" s="116">
        <f>'Исходная информация'!P139</f>
        <v>0</v>
      </c>
      <c r="P22" s="116">
        <f>'Исходная информация'!Q139</f>
        <v>0</v>
      </c>
      <c r="Q22" s="116">
        <f>'Исходная информация'!R139</f>
        <v>0</v>
      </c>
      <c r="R22" s="90">
        <f>SUM(F22:Q22)</f>
        <v>0</v>
      </c>
    </row>
    <row r="23" spans="2:18" s="88" customFormat="1" ht="15">
      <c r="B23" s="90">
        <f aca="true" t="shared" si="2" ref="B23:B34">B22+1</f>
        <v>19</v>
      </c>
      <c r="C23" s="99" t="s">
        <v>527</v>
      </c>
      <c r="D23" s="90" t="s">
        <v>528</v>
      </c>
      <c r="E23" s="90" t="s">
        <v>18</v>
      </c>
      <c r="F23" s="286">
        <f>'Исходная информация'!G142</f>
        <v>0</v>
      </c>
      <c r="G23" s="287"/>
      <c r="H23" s="287"/>
      <c r="I23" s="287"/>
      <c r="J23" s="287"/>
      <c r="K23" s="287"/>
      <c r="L23" s="287"/>
      <c r="M23" s="287"/>
      <c r="N23" s="287"/>
      <c r="O23" s="287"/>
      <c r="P23" s="287"/>
      <c r="Q23" s="288"/>
      <c r="R23" s="90" t="s">
        <v>22</v>
      </c>
    </row>
    <row r="24" spans="2:18" s="88" customFormat="1" ht="30">
      <c r="B24" s="90">
        <f t="shared" si="2"/>
        <v>20</v>
      </c>
      <c r="C24" s="99" t="s">
        <v>27</v>
      </c>
      <c r="D24" s="90" t="s">
        <v>20</v>
      </c>
      <c r="E24" s="90" t="s">
        <v>546</v>
      </c>
      <c r="F24" s="289" t="e">
        <f>F13</f>
        <v>#N/A</v>
      </c>
      <c r="G24" s="290"/>
      <c r="H24" s="290"/>
      <c r="I24" s="290"/>
      <c r="J24" s="290"/>
      <c r="K24" s="290"/>
      <c r="L24" s="290"/>
      <c r="M24" s="290"/>
      <c r="N24" s="290"/>
      <c r="O24" s="290"/>
      <c r="P24" s="290"/>
      <c r="Q24" s="291"/>
      <c r="R24" s="90"/>
    </row>
    <row r="25" spans="2:18" s="88" customFormat="1" ht="30">
      <c r="B25" s="90">
        <f t="shared" si="2"/>
        <v>21</v>
      </c>
      <c r="C25" s="99" t="s">
        <v>537</v>
      </c>
      <c r="D25" s="90" t="s">
        <v>20</v>
      </c>
      <c r="E25" s="90" t="s">
        <v>546</v>
      </c>
      <c r="F25" s="286" t="e">
        <f>VLOOKUP('Исходная информация'!G137,'Спр. инф.'!$B$87:$D$104,3,0)</f>
        <v>#N/A</v>
      </c>
      <c r="G25" s="287"/>
      <c r="H25" s="287"/>
      <c r="I25" s="287"/>
      <c r="J25" s="287"/>
      <c r="K25" s="287"/>
      <c r="L25" s="287"/>
      <c r="M25" s="287"/>
      <c r="N25" s="287"/>
      <c r="O25" s="287"/>
      <c r="P25" s="287"/>
      <c r="Q25" s="288"/>
      <c r="R25" s="90" t="s">
        <v>22</v>
      </c>
    </row>
    <row r="26" spans="2:18" s="88" customFormat="1" ht="30">
      <c r="B26" s="90">
        <f t="shared" si="2"/>
        <v>22</v>
      </c>
      <c r="C26" s="91" t="s">
        <v>24</v>
      </c>
      <c r="D26" s="90" t="s">
        <v>20</v>
      </c>
      <c r="E26" s="90" t="s">
        <v>529</v>
      </c>
      <c r="F26" s="90">
        <f>'Финальный лист'!E8</f>
        <v>0</v>
      </c>
      <c r="G26" s="90">
        <f>'Финальный лист'!F8</f>
        <v>0</v>
      </c>
      <c r="H26" s="90">
        <f>'Финальный лист'!G8</f>
        <v>0</v>
      </c>
      <c r="I26" s="90">
        <f>'Финальный лист'!H8</f>
        <v>0</v>
      </c>
      <c r="J26" s="90">
        <f>'Финальный лист'!I8</f>
        <v>0</v>
      </c>
      <c r="K26" s="90">
        <f>'Финальный лист'!J8</f>
        <v>0</v>
      </c>
      <c r="L26" s="90">
        <f>'Финальный лист'!K8</f>
        <v>0</v>
      </c>
      <c r="M26" s="90">
        <f>'Финальный лист'!L8</f>
        <v>0</v>
      </c>
      <c r="N26" s="90">
        <f>'Финальный лист'!M8</f>
        <v>0</v>
      </c>
      <c r="O26" s="90">
        <f>'Финальный лист'!N8</f>
        <v>0</v>
      </c>
      <c r="P26" s="90">
        <f>'Финальный лист'!O8</f>
        <v>0</v>
      </c>
      <c r="Q26" s="90">
        <f>'Финальный лист'!P8</f>
        <v>0</v>
      </c>
      <c r="R26" s="90" t="s">
        <v>22</v>
      </c>
    </row>
    <row r="27" spans="2:18" s="88" customFormat="1" ht="45">
      <c r="B27" s="90">
        <f t="shared" si="2"/>
        <v>23</v>
      </c>
      <c r="C27" s="91" t="s">
        <v>25</v>
      </c>
      <c r="D27" s="90" t="s">
        <v>20</v>
      </c>
      <c r="E27" s="90" t="s">
        <v>26</v>
      </c>
      <c r="F27" s="242" t="e">
        <f>VLOOKUP('Исходная информация'!G10,Климатология!$F$8:$Y$476,5,0)</f>
        <v>#N/A</v>
      </c>
      <c r="G27" s="242"/>
      <c r="H27" s="242"/>
      <c r="I27" s="242"/>
      <c r="J27" s="242"/>
      <c r="K27" s="242"/>
      <c r="L27" s="242"/>
      <c r="M27" s="242"/>
      <c r="N27" s="242"/>
      <c r="O27" s="242"/>
      <c r="P27" s="242"/>
      <c r="Q27" s="242"/>
      <c r="R27" s="90" t="s">
        <v>22</v>
      </c>
    </row>
    <row r="28" spans="2:18" ht="30">
      <c r="B28" s="89">
        <f t="shared" si="2"/>
        <v>24</v>
      </c>
      <c r="C28" s="100" t="s">
        <v>542</v>
      </c>
      <c r="D28" s="89" t="s">
        <v>528</v>
      </c>
      <c r="E28" s="89"/>
      <c r="F28" s="90">
        <f>F21*$F$23</f>
        <v>0</v>
      </c>
      <c r="G28" s="90">
        <f aca="true" t="shared" si="3" ref="G28:Q28">G21*$F$23</f>
        <v>0</v>
      </c>
      <c r="H28" s="90">
        <f t="shared" si="3"/>
        <v>0</v>
      </c>
      <c r="I28" s="90">
        <f t="shared" si="3"/>
        <v>0</v>
      </c>
      <c r="J28" s="90">
        <f t="shared" si="3"/>
        <v>0</v>
      </c>
      <c r="K28" s="90">
        <f t="shared" si="3"/>
        <v>0</v>
      </c>
      <c r="L28" s="90">
        <f t="shared" si="3"/>
        <v>0</v>
      </c>
      <c r="M28" s="90">
        <f t="shared" si="3"/>
        <v>0</v>
      </c>
      <c r="N28" s="90">
        <f t="shared" si="3"/>
        <v>0</v>
      </c>
      <c r="O28" s="90">
        <f t="shared" si="3"/>
        <v>0</v>
      </c>
      <c r="P28" s="90">
        <f t="shared" si="3"/>
        <v>0</v>
      </c>
      <c r="Q28" s="90">
        <f t="shared" si="3"/>
        <v>0</v>
      </c>
      <c r="R28" s="89">
        <f aca="true" t="shared" si="4" ref="R28:R34">SUM(F28:Q28)</f>
        <v>0</v>
      </c>
    </row>
    <row r="29" spans="2:18" ht="30">
      <c r="B29" s="89">
        <f t="shared" si="2"/>
        <v>25</v>
      </c>
      <c r="C29" s="100" t="s">
        <v>543</v>
      </c>
      <c r="D29" s="89" t="s">
        <v>528</v>
      </c>
      <c r="E29" s="89"/>
      <c r="F29" s="90">
        <f>F22*24-F28-F30</f>
        <v>0</v>
      </c>
      <c r="G29" s="90">
        <f aca="true" t="shared" si="5" ref="G29:Q29">G22*24-G28-G30</f>
        <v>0</v>
      </c>
      <c r="H29" s="90">
        <f t="shared" si="5"/>
        <v>0</v>
      </c>
      <c r="I29" s="90">
        <f t="shared" si="5"/>
        <v>0</v>
      </c>
      <c r="J29" s="90">
        <f t="shared" si="5"/>
        <v>0</v>
      </c>
      <c r="K29" s="90">
        <f t="shared" si="5"/>
        <v>0</v>
      </c>
      <c r="L29" s="90">
        <f t="shared" si="5"/>
        <v>0</v>
      </c>
      <c r="M29" s="90">
        <f t="shared" si="5"/>
        <v>0</v>
      </c>
      <c r="N29" s="90">
        <f t="shared" si="5"/>
        <v>0</v>
      </c>
      <c r="O29" s="90">
        <f t="shared" si="5"/>
        <v>0</v>
      </c>
      <c r="P29" s="90">
        <f t="shared" si="5"/>
        <v>0</v>
      </c>
      <c r="Q29" s="90">
        <f t="shared" si="5"/>
        <v>0</v>
      </c>
      <c r="R29" s="89">
        <f t="shared" si="4"/>
        <v>0</v>
      </c>
    </row>
    <row r="30" spans="2:18" s="88" customFormat="1" ht="30">
      <c r="B30" s="90">
        <f t="shared" si="2"/>
        <v>26</v>
      </c>
      <c r="C30" s="93" t="s">
        <v>625</v>
      </c>
      <c r="D30" s="94" t="s">
        <v>528</v>
      </c>
      <c r="E30" s="94"/>
      <c r="F30" s="94">
        <f>F21*'Финальный лист'!$Q$9</f>
        <v>0</v>
      </c>
      <c r="G30" s="94">
        <f>G21*'Финальный лист'!$Q$9</f>
        <v>0</v>
      </c>
      <c r="H30" s="94">
        <f>H21*'Финальный лист'!$Q$9</f>
        <v>0</v>
      </c>
      <c r="I30" s="94">
        <f>I21*'Финальный лист'!$Q$9</f>
        <v>0</v>
      </c>
      <c r="J30" s="94">
        <f>J21*'Финальный лист'!$Q$9</f>
        <v>0</v>
      </c>
      <c r="K30" s="94">
        <f>K21*'Финальный лист'!$Q$9</f>
        <v>0</v>
      </c>
      <c r="L30" s="94">
        <f>L21*'Финальный лист'!$Q$9</f>
        <v>0</v>
      </c>
      <c r="M30" s="94">
        <f>M21*'Финальный лист'!$Q$9</f>
        <v>0</v>
      </c>
      <c r="N30" s="94">
        <f>N21*'Финальный лист'!$Q$9</f>
        <v>0</v>
      </c>
      <c r="O30" s="94">
        <f>O21*'Финальный лист'!$Q$9</f>
        <v>0</v>
      </c>
      <c r="P30" s="94">
        <f>P21*'Финальный лист'!$Q$9</f>
        <v>0</v>
      </c>
      <c r="Q30" s="94">
        <f>Q21*'Финальный лист'!$Q$9</f>
        <v>0</v>
      </c>
      <c r="R30" s="94">
        <f>SUM(F30:Q30)</f>
        <v>0</v>
      </c>
    </row>
    <row r="31" spans="2:18" s="88" customFormat="1" ht="30">
      <c r="B31" s="90">
        <f t="shared" si="2"/>
        <v>27</v>
      </c>
      <c r="C31" s="91" t="s">
        <v>538</v>
      </c>
      <c r="D31" s="90" t="s">
        <v>17</v>
      </c>
      <c r="E31" s="90" t="s">
        <v>35</v>
      </c>
      <c r="F31" s="90" t="e">
        <f aca="true" t="shared" si="6" ref="F31:Q31">$F$4*($F$24-F26)/($F$24-$F$27)*$F$16*F28*F18*$F$19</f>
        <v>#N/A</v>
      </c>
      <c r="G31" s="90" t="e">
        <f t="shared" si="6"/>
        <v>#N/A</v>
      </c>
      <c r="H31" s="90" t="e">
        <f t="shared" si="6"/>
        <v>#N/A</v>
      </c>
      <c r="I31" s="90" t="e">
        <f t="shared" si="6"/>
        <v>#N/A</v>
      </c>
      <c r="J31" s="90" t="e">
        <f t="shared" si="6"/>
        <v>#N/A</v>
      </c>
      <c r="K31" s="90" t="e">
        <f t="shared" si="6"/>
        <v>#N/A</v>
      </c>
      <c r="L31" s="90" t="e">
        <f t="shared" si="6"/>
        <v>#N/A</v>
      </c>
      <c r="M31" s="90" t="e">
        <f t="shared" si="6"/>
        <v>#N/A</v>
      </c>
      <c r="N31" s="90" t="e">
        <f t="shared" si="6"/>
        <v>#N/A</v>
      </c>
      <c r="O31" s="90" t="e">
        <f t="shared" si="6"/>
        <v>#N/A</v>
      </c>
      <c r="P31" s="90" t="e">
        <f t="shared" si="6"/>
        <v>#N/A</v>
      </c>
      <c r="Q31" s="90" t="e">
        <f t="shared" si="6"/>
        <v>#N/A</v>
      </c>
      <c r="R31" s="90" t="e">
        <f t="shared" si="4"/>
        <v>#N/A</v>
      </c>
    </row>
    <row r="32" spans="2:18" s="88" customFormat="1" ht="30">
      <c r="B32" s="90">
        <f t="shared" si="2"/>
        <v>28</v>
      </c>
      <c r="C32" s="91" t="s">
        <v>624</v>
      </c>
      <c r="D32" s="90" t="s">
        <v>17</v>
      </c>
      <c r="E32" s="90" t="s">
        <v>35</v>
      </c>
      <c r="F32" s="90" t="e">
        <f aca="true" t="shared" si="7" ref="F32:Q32">$F$4*($F$25-F26)/($F$24-$F$27)*$F$16*F29*F18*$F$19</f>
        <v>#N/A</v>
      </c>
      <c r="G32" s="90" t="e">
        <f t="shared" si="7"/>
        <v>#N/A</v>
      </c>
      <c r="H32" s="90" t="e">
        <f t="shared" si="7"/>
        <v>#N/A</v>
      </c>
      <c r="I32" s="90" t="e">
        <f t="shared" si="7"/>
        <v>#N/A</v>
      </c>
      <c r="J32" s="90" t="e">
        <f t="shared" si="7"/>
        <v>#N/A</v>
      </c>
      <c r="K32" s="90" t="e">
        <f t="shared" si="7"/>
        <v>#N/A</v>
      </c>
      <c r="L32" s="90" t="e">
        <f t="shared" si="7"/>
        <v>#N/A</v>
      </c>
      <c r="M32" s="90" t="e">
        <f t="shared" si="7"/>
        <v>#N/A</v>
      </c>
      <c r="N32" s="90" t="e">
        <f t="shared" si="7"/>
        <v>#N/A</v>
      </c>
      <c r="O32" s="90" t="e">
        <f t="shared" si="7"/>
        <v>#N/A</v>
      </c>
      <c r="P32" s="90" t="e">
        <f t="shared" si="7"/>
        <v>#N/A</v>
      </c>
      <c r="Q32" s="90" t="e">
        <f t="shared" si="7"/>
        <v>#N/A</v>
      </c>
      <c r="R32" s="90" t="e">
        <f t="shared" si="4"/>
        <v>#N/A</v>
      </c>
    </row>
    <row r="33" spans="2:18" s="88" customFormat="1" ht="30">
      <c r="B33" s="90">
        <f t="shared" si="2"/>
        <v>29</v>
      </c>
      <c r="C33" s="93" t="s">
        <v>626</v>
      </c>
      <c r="D33" s="90" t="s">
        <v>17</v>
      </c>
      <c r="E33" s="90" t="s">
        <v>35</v>
      </c>
      <c r="F33" s="90" t="e">
        <f aca="true" t="shared" si="8" ref="F33:Q33">$F$4*($F$24-F26)/($F$24-$F$27)*$F$16*F30*F18*$F$19</f>
        <v>#N/A</v>
      </c>
      <c r="G33" s="90" t="e">
        <f t="shared" si="8"/>
        <v>#N/A</v>
      </c>
      <c r="H33" s="90" t="e">
        <f t="shared" si="8"/>
        <v>#N/A</v>
      </c>
      <c r="I33" s="90" t="e">
        <f t="shared" si="8"/>
        <v>#N/A</v>
      </c>
      <c r="J33" s="90" t="e">
        <f t="shared" si="8"/>
        <v>#N/A</v>
      </c>
      <c r="K33" s="90" t="e">
        <f t="shared" si="8"/>
        <v>#N/A</v>
      </c>
      <c r="L33" s="90" t="e">
        <f t="shared" si="8"/>
        <v>#N/A</v>
      </c>
      <c r="M33" s="90" t="e">
        <f t="shared" si="8"/>
        <v>#N/A</v>
      </c>
      <c r="N33" s="90" t="e">
        <f t="shared" si="8"/>
        <v>#N/A</v>
      </c>
      <c r="O33" s="90" t="e">
        <f t="shared" si="8"/>
        <v>#N/A</v>
      </c>
      <c r="P33" s="90" t="e">
        <f t="shared" si="8"/>
        <v>#N/A</v>
      </c>
      <c r="Q33" s="90" t="e">
        <f t="shared" si="8"/>
        <v>#N/A</v>
      </c>
      <c r="R33" s="94" t="e">
        <f>SUM(F33:Q33)</f>
        <v>#N/A</v>
      </c>
    </row>
    <row r="34" spans="2:18" s="88" customFormat="1" ht="42.75">
      <c r="B34" s="95">
        <f t="shared" si="2"/>
        <v>30</v>
      </c>
      <c r="C34" s="101" t="s">
        <v>545</v>
      </c>
      <c r="D34" s="95" t="s">
        <v>17</v>
      </c>
      <c r="E34" s="95"/>
      <c r="F34" s="95" t="e">
        <f>SUM(F31:F33)</f>
        <v>#N/A</v>
      </c>
      <c r="G34" s="95" t="e">
        <f aca="true" t="shared" si="9" ref="G34:Q34">SUM(G31:G33)</f>
        <v>#N/A</v>
      </c>
      <c r="H34" s="95" t="e">
        <f t="shared" si="9"/>
        <v>#N/A</v>
      </c>
      <c r="I34" s="95" t="e">
        <f t="shared" si="9"/>
        <v>#N/A</v>
      </c>
      <c r="J34" s="95" t="e">
        <f t="shared" si="9"/>
        <v>#N/A</v>
      </c>
      <c r="K34" s="95" t="e">
        <f t="shared" si="9"/>
        <v>#N/A</v>
      </c>
      <c r="L34" s="95" t="e">
        <f t="shared" si="9"/>
        <v>#N/A</v>
      </c>
      <c r="M34" s="95" t="e">
        <f t="shared" si="9"/>
        <v>#N/A</v>
      </c>
      <c r="N34" s="95" t="e">
        <f t="shared" si="9"/>
        <v>#N/A</v>
      </c>
      <c r="O34" s="95" t="e">
        <f t="shared" si="9"/>
        <v>#N/A</v>
      </c>
      <c r="P34" s="95" t="e">
        <f t="shared" si="9"/>
        <v>#N/A</v>
      </c>
      <c r="Q34" s="95" t="e">
        <f t="shared" si="9"/>
        <v>#N/A</v>
      </c>
      <c r="R34" s="95" t="e">
        <f t="shared" si="4"/>
        <v>#N/A</v>
      </c>
    </row>
    <row r="35" spans="2:18" s="88" customFormat="1" ht="15">
      <c r="B35" s="281" t="s">
        <v>544</v>
      </c>
      <c r="C35" s="281"/>
      <c r="D35" s="281"/>
      <c r="E35" s="281"/>
      <c r="F35" s="281"/>
      <c r="G35" s="281"/>
      <c r="H35" s="281"/>
      <c r="I35" s="281"/>
      <c r="J35" s="281"/>
      <c r="K35" s="281"/>
      <c r="L35" s="281"/>
      <c r="M35" s="281"/>
      <c r="N35" s="281"/>
      <c r="O35" s="281"/>
      <c r="P35" s="281"/>
      <c r="Q35" s="281"/>
      <c r="R35" s="281"/>
    </row>
    <row r="36" spans="2:18" s="103" customFormat="1" ht="28.5">
      <c r="B36" s="102">
        <v>31</v>
      </c>
      <c r="C36" s="101" t="str">
        <f>C11</f>
        <v>Нормативное потребление тепловой энергии на нужды отопления,</v>
      </c>
      <c r="D36" s="95" t="str">
        <f>D11</f>
        <v>Гкал</v>
      </c>
      <c r="E36" s="101"/>
      <c r="F36" s="101" t="e">
        <f aca="true" t="shared" si="10" ref="F36:R36">F11</f>
        <v>#N/A</v>
      </c>
      <c r="G36" s="101" t="e">
        <f t="shared" si="10"/>
        <v>#N/A</v>
      </c>
      <c r="H36" s="101" t="e">
        <f t="shared" si="10"/>
        <v>#N/A</v>
      </c>
      <c r="I36" s="101" t="e">
        <f t="shared" si="10"/>
        <v>#N/A</v>
      </c>
      <c r="J36" s="101" t="e">
        <f t="shared" si="10"/>
        <v>#N/A</v>
      </c>
      <c r="K36" s="101" t="e">
        <f t="shared" si="10"/>
        <v>#N/A</v>
      </c>
      <c r="L36" s="101" t="e">
        <f t="shared" si="10"/>
        <v>#N/A</v>
      </c>
      <c r="M36" s="101" t="e">
        <f t="shared" si="10"/>
        <v>#N/A</v>
      </c>
      <c r="N36" s="101" t="e">
        <f t="shared" si="10"/>
        <v>#N/A</v>
      </c>
      <c r="O36" s="101" t="e">
        <f t="shared" si="10"/>
        <v>#N/A</v>
      </c>
      <c r="P36" s="101" t="e">
        <f t="shared" si="10"/>
        <v>#N/A</v>
      </c>
      <c r="Q36" s="101" t="e">
        <f t="shared" si="10"/>
        <v>#N/A</v>
      </c>
      <c r="R36" s="101" t="e">
        <f t="shared" si="10"/>
        <v>#N/A</v>
      </c>
    </row>
    <row r="37" spans="2:18" s="103" customFormat="1" ht="42.75">
      <c r="B37" s="102">
        <f>B36+1</f>
        <v>32</v>
      </c>
      <c r="C37" s="101" t="s">
        <v>545</v>
      </c>
      <c r="D37" s="95" t="str">
        <f>D34</f>
        <v>Гкал</v>
      </c>
      <c r="E37" s="101"/>
      <c r="F37" s="101" t="e">
        <f aca="true" t="shared" si="11" ref="F37:R37">F34</f>
        <v>#N/A</v>
      </c>
      <c r="G37" s="101" t="e">
        <f t="shared" si="11"/>
        <v>#N/A</v>
      </c>
      <c r="H37" s="101" t="e">
        <f t="shared" si="11"/>
        <v>#N/A</v>
      </c>
      <c r="I37" s="101" t="e">
        <f t="shared" si="11"/>
        <v>#N/A</v>
      </c>
      <c r="J37" s="101" t="e">
        <f t="shared" si="11"/>
        <v>#N/A</v>
      </c>
      <c r="K37" s="101" t="e">
        <f t="shared" si="11"/>
        <v>#N/A</v>
      </c>
      <c r="L37" s="101" t="e">
        <f t="shared" si="11"/>
        <v>#N/A</v>
      </c>
      <c r="M37" s="101" t="e">
        <f t="shared" si="11"/>
        <v>#N/A</v>
      </c>
      <c r="N37" s="101" t="e">
        <f t="shared" si="11"/>
        <v>#N/A</v>
      </c>
      <c r="O37" s="101" t="e">
        <f t="shared" si="11"/>
        <v>#N/A</v>
      </c>
      <c r="P37" s="101" t="e">
        <f t="shared" si="11"/>
        <v>#N/A</v>
      </c>
      <c r="Q37" s="101" t="e">
        <f t="shared" si="11"/>
        <v>#N/A</v>
      </c>
      <c r="R37" s="101" t="e">
        <f t="shared" si="11"/>
        <v>#N/A</v>
      </c>
    </row>
    <row r="38" spans="2:18" ht="15">
      <c r="B38" s="104"/>
      <c r="C38" s="105"/>
      <c r="D38" s="106"/>
      <c r="G38" s="107"/>
      <c r="H38" s="107"/>
      <c r="I38" s="107"/>
      <c r="J38" s="107"/>
      <c r="K38" s="107"/>
      <c r="L38" s="107"/>
      <c r="M38" s="107"/>
      <c r="N38" s="107"/>
      <c r="O38" s="107"/>
      <c r="P38" s="107"/>
      <c r="Q38" s="107"/>
      <c r="R38" s="104"/>
    </row>
    <row r="39" spans="2:18" ht="15" hidden="1">
      <c r="B39" s="104"/>
      <c r="C39" s="105"/>
      <c r="D39" s="106"/>
      <c r="E39" s="108"/>
      <c r="G39" s="107"/>
      <c r="H39" s="107"/>
      <c r="I39" s="107"/>
      <c r="J39" s="107"/>
      <c r="K39" s="107"/>
      <c r="L39" s="107"/>
      <c r="M39" s="107"/>
      <c r="N39" s="107"/>
      <c r="O39" s="107"/>
      <c r="P39" s="107"/>
      <c r="Q39" s="107"/>
      <c r="R39" s="104"/>
    </row>
    <row r="40" ht="15" hidden="1"/>
    <row r="41" ht="15" hidden="1"/>
    <row r="42" ht="15.75" customHeight="1"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sheetData>
  <sheetProtection sheet="1" objects="1" scenarios="1" selectLockedCells="1" selectUnlockedCells="1"/>
  <mergeCells count="19">
    <mergeCell ref="F9:Q9"/>
    <mergeCell ref="F10:Q10"/>
    <mergeCell ref="F13:Q13"/>
    <mergeCell ref="B3:R3"/>
    <mergeCell ref="F4:Q4"/>
    <mergeCell ref="F5:Q5"/>
    <mergeCell ref="F6:Q6"/>
    <mergeCell ref="F7:Q7"/>
    <mergeCell ref="F8:Q8"/>
    <mergeCell ref="F14:Q14"/>
    <mergeCell ref="F16:Q16"/>
    <mergeCell ref="B35:R35"/>
    <mergeCell ref="F19:Q19"/>
    <mergeCell ref="B20:R20"/>
    <mergeCell ref="F23:Q23"/>
    <mergeCell ref="F24:Q24"/>
    <mergeCell ref="F25:Q25"/>
    <mergeCell ref="F27:Q27"/>
    <mergeCell ref="F17:Q17"/>
  </mergeCells>
  <hyperlinks>
    <hyperlink ref="T5" location="'Спр. инф.'!A3" display="справка"/>
  </hyperlink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B2:T39"/>
  <sheetViews>
    <sheetView zoomScale="85" zoomScaleNormal="85" zoomScalePageLayoutView="0" workbookViewId="0" topLeftCell="A1">
      <pane ySplit="2" topLeftCell="A3" activePane="bottomLeft" state="frozen"/>
      <selection pane="topLeft" activeCell="J478" sqref="J478"/>
      <selection pane="bottomLeft" activeCell="J478" sqref="J478"/>
    </sheetView>
  </sheetViews>
  <sheetFormatPr defaultColWidth="0" defaultRowHeight="15" customHeight="1" zeroHeight="1" outlineLevelCol="1"/>
  <cols>
    <col min="1" max="1" width="2.421875" style="87" customWidth="1"/>
    <col min="2" max="2" width="4.28125" style="87" customWidth="1"/>
    <col min="3" max="3" width="43.7109375" style="87" customWidth="1"/>
    <col min="4" max="4" width="9.421875" style="87" customWidth="1"/>
    <col min="5" max="5" width="20.421875" style="87" customWidth="1"/>
    <col min="6" max="17" width="7.140625" style="88" customWidth="1" outlineLevel="1"/>
    <col min="18" max="18" width="8.421875" style="87" customWidth="1"/>
    <col min="19" max="19" width="2.28125" style="87" customWidth="1"/>
    <col min="20" max="20" width="36.140625" style="87" customWidth="1"/>
    <col min="21" max="16384" width="9.140625" style="87" hidden="1" customWidth="1"/>
  </cols>
  <sheetData>
    <row r="1" ht="15"/>
    <row r="2" spans="2:18" ht="15">
      <c r="B2" s="89" t="s">
        <v>0</v>
      </c>
      <c r="C2" s="89" t="s">
        <v>1</v>
      </c>
      <c r="D2" s="89" t="s">
        <v>2</v>
      </c>
      <c r="E2" s="89" t="s">
        <v>3</v>
      </c>
      <c r="F2" s="90" t="s">
        <v>4</v>
      </c>
      <c r="G2" s="90" t="s">
        <v>5</v>
      </c>
      <c r="H2" s="90" t="s">
        <v>6</v>
      </c>
      <c r="I2" s="90" t="s">
        <v>7</v>
      </c>
      <c r="J2" s="90" t="s">
        <v>8</v>
      </c>
      <c r="K2" s="90" t="s">
        <v>9</v>
      </c>
      <c r="L2" s="90" t="s">
        <v>10</v>
      </c>
      <c r="M2" s="90" t="s">
        <v>11</v>
      </c>
      <c r="N2" s="90" t="s">
        <v>12</v>
      </c>
      <c r="O2" s="90" t="s">
        <v>13</v>
      </c>
      <c r="P2" s="90" t="s">
        <v>14</v>
      </c>
      <c r="Q2" s="90" t="s">
        <v>15</v>
      </c>
      <c r="R2" s="89" t="s">
        <v>16</v>
      </c>
    </row>
    <row r="3" spans="2:18" ht="15">
      <c r="B3" s="283" t="s">
        <v>531</v>
      </c>
      <c r="C3" s="284"/>
      <c r="D3" s="284"/>
      <c r="E3" s="284"/>
      <c r="F3" s="284"/>
      <c r="G3" s="284"/>
      <c r="H3" s="284"/>
      <c r="I3" s="284"/>
      <c r="J3" s="284"/>
      <c r="K3" s="284"/>
      <c r="L3" s="284"/>
      <c r="M3" s="284"/>
      <c r="N3" s="284"/>
      <c r="O3" s="284"/>
      <c r="P3" s="284"/>
      <c r="Q3" s="284"/>
      <c r="R3" s="285"/>
    </row>
    <row r="4" spans="2:18" ht="30">
      <c r="B4" s="89">
        <v>1</v>
      </c>
      <c r="C4" s="91" t="s">
        <v>540</v>
      </c>
      <c r="D4" s="89" t="s">
        <v>28</v>
      </c>
      <c r="E4" s="89" t="s">
        <v>34</v>
      </c>
      <c r="F4" s="242" t="e">
        <f>F5*F6*F8*(F13-F14)*(1+F7)*10^-6</f>
        <v>#N/A</v>
      </c>
      <c r="G4" s="242"/>
      <c r="H4" s="242"/>
      <c r="I4" s="242"/>
      <c r="J4" s="242"/>
      <c r="K4" s="242"/>
      <c r="L4" s="242"/>
      <c r="M4" s="242"/>
      <c r="N4" s="242"/>
      <c r="O4" s="242"/>
      <c r="P4" s="242"/>
      <c r="Q4" s="242"/>
      <c r="R4" s="89" t="s">
        <v>22</v>
      </c>
    </row>
    <row r="5" spans="2:20" ht="30">
      <c r="B5" s="89">
        <f>B4+1</f>
        <v>2</v>
      </c>
      <c r="C5" s="91" t="s">
        <v>31</v>
      </c>
      <c r="D5" s="89" t="s">
        <v>22</v>
      </c>
      <c r="E5" s="89" t="s">
        <v>30</v>
      </c>
      <c r="F5" s="242" t="e">
        <f>HLOOKUP(F14,'Спр. инф.'!$B$6:$BF$11,6,0)</f>
        <v>#N/A</v>
      </c>
      <c r="G5" s="242"/>
      <c r="H5" s="242"/>
      <c r="I5" s="242"/>
      <c r="J5" s="242"/>
      <c r="K5" s="242"/>
      <c r="L5" s="242"/>
      <c r="M5" s="242"/>
      <c r="N5" s="242"/>
      <c r="O5" s="242"/>
      <c r="P5" s="242"/>
      <c r="Q5" s="242"/>
      <c r="R5" s="89" t="s">
        <v>22</v>
      </c>
      <c r="T5" s="92" t="s">
        <v>39</v>
      </c>
    </row>
    <row r="6" spans="2:18" ht="30">
      <c r="B6" s="89">
        <f aca="true" t="shared" si="0" ref="B6:B19">B5+1</f>
        <v>3</v>
      </c>
      <c r="C6" s="91" t="s">
        <v>539</v>
      </c>
      <c r="D6" s="89" t="s">
        <v>530</v>
      </c>
      <c r="E6" s="89" t="s">
        <v>32</v>
      </c>
      <c r="F6" s="282" t="e">
        <f>'Спр. инф.'!T28</f>
        <v>#DIV/0!</v>
      </c>
      <c r="G6" s="282"/>
      <c r="H6" s="282"/>
      <c r="I6" s="282"/>
      <c r="J6" s="282"/>
      <c r="K6" s="282"/>
      <c r="L6" s="282"/>
      <c r="M6" s="282"/>
      <c r="N6" s="282"/>
      <c r="O6" s="282"/>
      <c r="P6" s="282"/>
      <c r="Q6" s="282"/>
      <c r="R6" s="89"/>
    </row>
    <row r="7" spans="2:18" ht="45">
      <c r="B7" s="89">
        <f t="shared" si="0"/>
        <v>4</v>
      </c>
      <c r="C7" s="91" t="s">
        <v>570</v>
      </c>
      <c r="D7" s="89" t="s">
        <v>22</v>
      </c>
      <c r="E7" s="89"/>
      <c r="F7" s="242" t="e">
        <f>10^-2*SQRT(2*9.8*F10*(1-(273+F14)/(273+F13))+F9^2)</f>
        <v>#N/A</v>
      </c>
      <c r="G7" s="242"/>
      <c r="H7" s="242"/>
      <c r="I7" s="242"/>
      <c r="J7" s="242"/>
      <c r="K7" s="242"/>
      <c r="L7" s="242"/>
      <c r="M7" s="242"/>
      <c r="N7" s="242"/>
      <c r="O7" s="242"/>
      <c r="P7" s="242"/>
      <c r="Q7" s="242"/>
      <c r="R7" s="89" t="s">
        <v>22</v>
      </c>
    </row>
    <row r="8" spans="2:18" s="88" customFormat="1" ht="16.5">
      <c r="B8" s="90">
        <f t="shared" si="0"/>
        <v>5</v>
      </c>
      <c r="C8" s="91" t="s">
        <v>541</v>
      </c>
      <c r="D8" s="90" t="s">
        <v>21</v>
      </c>
      <c r="E8" s="90" t="s">
        <v>18</v>
      </c>
      <c r="F8" s="292">
        <f>'Исходная информация'!G148</f>
        <v>0</v>
      </c>
      <c r="G8" s="293"/>
      <c r="H8" s="293"/>
      <c r="I8" s="293"/>
      <c r="J8" s="293"/>
      <c r="K8" s="293"/>
      <c r="L8" s="293"/>
      <c r="M8" s="293"/>
      <c r="N8" s="293"/>
      <c r="O8" s="293"/>
      <c r="P8" s="293"/>
      <c r="Q8" s="293"/>
      <c r="R8" s="90" t="s">
        <v>22</v>
      </c>
    </row>
    <row r="9" spans="2:18" s="88" customFormat="1" ht="45">
      <c r="B9" s="90">
        <f t="shared" si="0"/>
        <v>6</v>
      </c>
      <c r="C9" s="93" t="s">
        <v>571</v>
      </c>
      <c r="D9" s="94" t="s">
        <v>572</v>
      </c>
      <c r="E9" s="94" t="s">
        <v>576</v>
      </c>
      <c r="F9" s="289" t="e">
        <f>IF(VLOOKUP('Исходная информация'!G10,Климатология!$F$8:$Y$476,19,0)="—",5,VLOOKUP('Исходная информация'!G10,Климатология!$F$8:$Y$476,19,0))</f>
        <v>#N/A</v>
      </c>
      <c r="G9" s="290"/>
      <c r="H9" s="290"/>
      <c r="I9" s="290"/>
      <c r="J9" s="290"/>
      <c r="K9" s="290"/>
      <c r="L9" s="290"/>
      <c r="M9" s="290"/>
      <c r="N9" s="290"/>
      <c r="O9" s="290"/>
      <c r="P9" s="290"/>
      <c r="Q9" s="291"/>
      <c r="R9" s="94"/>
    </row>
    <row r="10" spans="2:18" s="88" customFormat="1" ht="45">
      <c r="B10" s="90">
        <f t="shared" si="0"/>
        <v>7</v>
      </c>
      <c r="C10" s="93" t="s">
        <v>573</v>
      </c>
      <c r="D10" s="94" t="s">
        <v>574</v>
      </c>
      <c r="E10" s="94" t="s">
        <v>575</v>
      </c>
      <c r="F10" s="289">
        <v>3</v>
      </c>
      <c r="G10" s="290"/>
      <c r="H10" s="290"/>
      <c r="I10" s="290"/>
      <c r="J10" s="290"/>
      <c r="K10" s="290"/>
      <c r="L10" s="290"/>
      <c r="M10" s="290"/>
      <c r="N10" s="290"/>
      <c r="O10" s="290"/>
      <c r="P10" s="290"/>
      <c r="Q10" s="291"/>
      <c r="R10" s="94"/>
    </row>
    <row r="11" spans="2:18" s="96" customFormat="1" ht="28.5">
      <c r="B11" s="95">
        <f t="shared" si="0"/>
        <v>8</v>
      </c>
      <c r="C11" s="95" t="s">
        <v>532</v>
      </c>
      <c r="D11" s="95" t="s">
        <v>17</v>
      </c>
      <c r="E11" s="95"/>
      <c r="F11" s="95" t="e">
        <f>$F$4*($F$13-F15)/($F$13-$F$14)*F12*24*$F$16*F18*$F$19</f>
        <v>#N/A</v>
      </c>
      <c r="G11" s="95" t="e">
        <f aca="true" t="shared" si="1" ref="G11:Q11">$F$4*($F$13-G15)/($F$13-$F$14)*G12*24*$F$16*G18*$F$19</f>
        <v>#N/A</v>
      </c>
      <c r="H11" s="95" t="e">
        <f t="shared" si="1"/>
        <v>#N/A</v>
      </c>
      <c r="I11" s="95" t="e">
        <f t="shared" si="1"/>
        <v>#N/A</v>
      </c>
      <c r="J11" s="95" t="e">
        <f t="shared" si="1"/>
        <v>#N/A</v>
      </c>
      <c r="K11" s="95" t="e">
        <f t="shared" si="1"/>
        <v>#N/A</v>
      </c>
      <c r="L11" s="95" t="e">
        <f t="shared" si="1"/>
        <v>#N/A</v>
      </c>
      <c r="M11" s="95" t="e">
        <f t="shared" si="1"/>
        <v>#N/A</v>
      </c>
      <c r="N11" s="95" t="e">
        <f t="shared" si="1"/>
        <v>#N/A</v>
      </c>
      <c r="O11" s="95" t="e">
        <f t="shared" si="1"/>
        <v>#N/A</v>
      </c>
      <c r="P11" s="95" t="e">
        <f t="shared" si="1"/>
        <v>#N/A</v>
      </c>
      <c r="Q11" s="95" t="e">
        <f t="shared" si="1"/>
        <v>#N/A</v>
      </c>
      <c r="R11" s="95" t="e">
        <f>SUM(F11:Q11)</f>
        <v>#N/A</v>
      </c>
    </row>
    <row r="12" spans="2:18" s="88" customFormat="1" ht="30">
      <c r="B12" s="90">
        <f t="shared" si="0"/>
        <v>9</v>
      </c>
      <c r="C12" s="91" t="s">
        <v>33</v>
      </c>
      <c r="D12" s="90" t="s">
        <v>19</v>
      </c>
      <c r="E12" s="90" t="s">
        <v>18</v>
      </c>
      <c r="F12" s="143">
        <f>'Исходная информация'!G35</f>
        <v>31</v>
      </c>
      <c r="G12" s="143">
        <f>'Исходная информация'!H35</f>
        <v>28</v>
      </c>
      <c r="H12" s="143">
        <f>'Исходная информация'!I35</f>
        <v>31</v>
      </c>
      <c r="I12" s="143">
        <f>'Исходная информация'!J35</f>
        <v>30</v>
      </c>
      <c r="J12" s="143">
        <f>'Исходная информация'!K35</f>
        <v>5</v>
      </c>
      <c r="K12" s="143">
        <f>'Исходная информация'!L35</f>
        <v>0</v>
      </c>
      <c r="L12" s="143">
        <f>'Исходная информация'!M35</f>
        <v>0</v>
      </c>
      <c r="M12" s="143">
        <f>'Исходная информация'!N35</f>
        <v>0</v>
      </c>
      <c r="N12" s="143">
        <f>'Исходная информация'!O35</f>
        <v>0</v>
      </c>
      <c r="O12" s="143">
        <f>'Исходная информация'!P35</f>
        <v>18</v>
      </c>
      <c r="P12" s="143">
        <f>'Исходная информация'!Q35</f>
        <v>30</v>
      </c>
      <c r="Q12" s="143">
        <f>'Исходная информация'!R35</f>
        <v>31</v>
      </c>
      <c r="R12" s="90">
        <f>SUM(F12:Q12)</f>
        <v>204</v>
      </c>
    </row>
    <row r="13" spans="2:18" s="88" customFormat="1" ht="30">
      <c r="B13" s="90">
        <f t="shared" si="0"/>
        <v>10</v>
      </c>
      <c r="C13" s="91" t="s">
        <v>27</v>
      </c>
      <c r="D13" s="90" t="s">
        <v>20</v>
      </c>
      <c r="E13" s="90" t="s">
        <v>546</v>
      </c>
      <c r="F13" s="286" t="e">
        <f>VLOOKUP('Исходная информация'!G150,'Спр. инф.'!$B$87:$D$104,2,0)</f>
        <v>#N/A</v>
      </c>
      <c r="G13" s="287"/>
      <c r="H13" s="287"/>
      <c r="I13" s="287"/>
      <c r="J13" s="287"/>
      <c r="K13" s="287"/>
      <c r="L13" s="287"/>
      <c r="M13" s="287"/>
      <c r="N13" s="287"/>
      <c r="O13" s="287"/>
      <c r="P13" s="287"/>
      <c r="Q13" s="288"/>
      <c r="R13" s="90"/>
    </row>
    <row r="14" spans="2:18" s="88" customFormat="1" ht="45">
      <c r="B14" s="90">
        <f t="shared" si="0"/>
        <v>11</v>
      </c>
      <c r="C14" s="91" t="s">
        <v>25</v>
      </c>
      <c r="D14" s="90" t="s">
        <v>20</v>
      </c>
      <c r="E14" s="90" t="s">
        <v>26</v>
      </c>
      <c r="F14" s="242" t="e">
        <f>VLOOKUP('Исходная информация'!G10,Климатология!$F$8:$Y$476,5,0)</f>
        <v>#N/A</v>
      </c>
      <c r="G14" s="242"/>
      <c r="H14" s="242"/>
      <c r="I14" s="242"/>
      <c r="J14" s="242"/>
      <c r="K14" s="242"/>
      <c r="L14" s="242"/>
      <c r="M14" s="242"/>
      <c r="N14" s="242"/>
      <c r="O14" s="242"/>
      <c r="P14" s="242"/>
      <c r="Q14" s="242"/>
      <c r="R14" s="90" t="s">
        <v>22</v>
      </c>
    </row>
    <row r="15" spans="2:18" s="88" customFormat="1" ht="30">
      <c r="B15" s="90">
        <f t="shared" si="0"/>
        <v>12</v>
      </c>
      <c r="C15" s="91" t="s">
        <v>24</v>
      </c>
      <c r="D15" s="90" t="s">
        <v>20</v>
      </c>
      <c r="E15" s="90" t="s">
        <v>529</v>
      </c>
      <c r="F15" s="90">
        <f>'Финальный лист'!E8</f>
        <v>0</v>
      </c>
      <c r="G15" s="90">
        <f>'Финальный лист'!F8</f>
        <v>0</v>
      </c>
      <c r="H15" s="90">
        <f>'Финальный лист'!G8</f>
        <v>0</v>
      </c>
      <c r="I15" s="90">
        <f>'Финальный лист'!H8</f>
        <v>0</v>
      </c>
      <c r="J15" s="90">
        <f>'Финальный лист'!I8</f>
        <v>0</v>
      </c>
      <c r="K15" s="90">
        <f>'Финальный лист'!J8</f>
        <v>0</v>
      </c>
      <c r="L15" s="90">
        <f>'Финальный лист'!K8</f>
        <v>0</v>
      </c>
      <c r="M15" s="90">
        <f>'Финальный лист'!L8</f>
        <v>0</v>
      </c>
      <c r="N15" s="90">
        <f>'Финальный лист'!M8</f>
        <v>0</v>
      </c>
      <c r="O15" s="90">
        <f>'Финальный лист'!N8</f>
        <v>0</v>
      </c>
      <c r="P15" s="90">
        <f>'Финальный лист'!O8</f>
        <v>0</v>
      </c>
      <c r="Q15" s="90">
        <f>'Финальный лист'!P8</f>
        <v>0</v>
      </c>
      <c r="R15" s="90" t="s">
        <v>22</v>
      </c>
    </row>
    <row r="16" spans="2:18" s="88" customFormat="1" ht="75">
      <c r="B16" s="90">
        <f t="shared" si="0"/>
        <v>13</v>
      </c>
      <c r="C16" s="91" t="s">
        <v>533</v>
      </c>
      <c r="D16" s="90" t="s">
        <v>22</v>
      </c>
      <c r="E16" s="90" t="s">
        <v>592</v>
      </c>
      <c r="F16" s="289">
        <f>1-0.25*F17</f>
        <v>1</v>
      </c>
      <c r="G16" s="290"/>
      <c r="H16" s="290"/>
      <c r="I16" s="290"/>
      <c r="J16" s="290"/>
      <c r="K16" s="290"/>
      <c r="L16" s="290"/>
      <c r="M16" s="290"/>
      <c r="N16" s="290"/>
      <c r="O16" s="290"/>
      <c r="P16" s="290"/>
      <c r="Q16" s="291"/>
      <c r="R16" s="90" t="s">
        <v>22</v>
      </c>
    </row>
    <row r="17" spans="2:18" s="88" customFormat="1" ht="30">
      <c r="B17" s="90">
        <f t="shared" si="0"/>
        <v>14</v>
      </c>
      <c r="C17" s="91" t="s">
        <v>534</v>
      </c>
      <c r="D17" s="90" t="s">
        <v>22</v>
      </c>
      <c r="E17" s="90" t="s">
        <v>18</v>
      </c>
      <c r="F17" s="286">
        <f>'Исходная информация'!G153</f>
        <v>0</v>
      </c>
      <c r="G17" s="287"/>
      <c r="H17" s="287"/>
      <c r="I17" s="287"/>
      <c r="J17" s="287"/>
      <c r="K17" s="287"/>
      <c r="L17" s="287"/>
      <c r="M17" s="287"/>
      <c r="N17" s="287"/>
      <c r="O17" s="287"/>
      <c r="P17" s="287"/>
      <c r="Q17" s="288"/>
      <c r="R17" s="90" t="s">
        <v>22</v>
      </c>
    </row>
    <row r="18" spans="2:18" s="88" customFormat="1" ht="60">
      <c r="B18" s="90">
        <f t="shared" si="0"/>
        <v>15</v>
      </c>
      <c r="C18" s="93" t="s">
        <v>589</v>
      </c>
      <c r="D18" s="94" t="s">
        <v>22</v>
      </c>
      <c r="E18" s="94" t="s">
        <v>590</v>
      </c>
      <c r="F18" s="97">
        <f>_xlfn.IFERROR(IF(($F$13-'Финальный лист'!E8)/('Исходная информация'!G34-'Финальный лист'!E8)&lt;1,1,($F$13-'Финальный лист'!E8)/('Исходная информация'!G151-'Финальный лист'!E8)),1)</f>
        <v>1</v>
      </c>
      <c r="G18" s="97">
        <f>_xlfn.IFERROR(IF(($F$13-'Финальный лист'!F8)/('Исходная информация'!H34-'Финальный лист'!F8)&lt;1,1,($F$13-'Финальный лист'!F8)/('Исходная информация'!H151-'Финальный лист'!F8)),1)</f>
        <v>1</v>
      </c>
      <c r="H18" s="97">
        <f>_xlfn.IFERROR(IF(($F$13-'Финальный лист'!G8)/('Исходная информация'!I34-'Финальный лист'!G8)&lt;1,1,($F$13-'Финальный лист'!G8)/('Исходная информация'!I151-'Финальный лист'!G8)),1)</f>
        <v>1</v>
      </c>
      <c r="I18" s="97">
        <f>_xlfn.IFERROR(IF(($F$13-'Финальный лист'!H8)/('Исходная информация'!J34-'Финальный лист'!H8)&lt;1,1,($F$13-'Финальный лист'!H8)/('Исходная информация'!J151-'Финальный лист'!H8)),1)</f>
        <v>1</v>
      </c>
      <c r="J18" s="97">
        <f>_xlfn.IFERROR(IF(($F$13-'Финальный лист'!I8)/('Исходная информация'!K34-'Финальный лист'!I8)&lt;1,1,($F$13-'Финальный лист'!I8)/('Исходная информация'!K151-'Финальный лист'!I8)),1)</f>
        <v>1</v>
      </c>
      <c r="K18" s="97">
        <f>_xlfn.IFERROR(IF(($F$13-'Финальный лист'!J8)/('Исходная информация'!L34-'Финальный лист'!J8)&lt;1,1,($F$13-'Финальный лист'!J8)/('Исходная информация'!L151-'Финальный лист'!J8)),1)</f>
        <v>1</v>
      </c>
      <c r="L18" s="97">
        <f>_xlfn.IFERROR(IF(($F$13-'Финальный лист'!K8)/('Исходная информация'!M34-'Финальный лист'!K8)&lt;1,1,($F$13-'Финальный лист'!K8)/('Исходная информация'!M151-'Финальный лист'!K8)),1)</f>
        <v>1</v>
      </c>
      <c r="M18" s="97">
        <f>_xlfn.IFERROR(IF(($F$13-'Финальный лист'!L8)/('Исходная информация'!N34-'Финальный лист'!L8)&lt;1,1,($F$13-'Финальный лист'!L8)/('Исходная информация'!N151-'Финальный лист'!L8)),1)</f>
        <v>1</v>
      </c>
      <c r="N18" s="97">
        <f>_xlfn.IFERROR(IF(($F$13-'Финальный лист'!M8)/('Исходная информация'!O34-'Финальный лист'!M8)&lt;1,1,($F$13-'Финальный лист'!M8)/('Исходная информация'!O151-'Финальный лист'!M8)),1)</f>
        <v>1</v>
      </c>
      <c r="O18" s="97">
        <f>_xlfn.IFERROR(IF(($F$13-'Финальный лист'!N8)/('Исходная информация'!P34-'Финальный лист'!N8)&lt;1,1,($F$13-'Финальный лист'!N8)/('Исходная информация'!P151-'Финальный лист'!N8)),1)</f>
        <v>1</v>
      </c>
      <c r="P18" s="97">
        <f>_xlfn.IFERROR(IF(($F$13-'Финальный лист'!O8)/('Исходная информация'!Q34-'Финальный лист'!O8)&lt;1,1,($F$13-'Финальный лист'!O8)/('Исходная информация'!Q151-'Финальный лист'!O8)),1)</f>
        <v>1</v>
      </c>
      <c r="Q18" s="97">
        <f>_xlfn.IFERROR(IF(($F$13-'Финальный лист'!P8)/('Исходная информация'!R34-'Финальный лист'!P8)&lt;1,1,($F$13-'Финальный лист'!P8)/('Исходная информация'!R151-'Финальный лист'!P8)),1)</f>
        <v>1</v>
      </c>
      <c r="R18" s="94" t="s">
        <v>22</v>
      </c>
    </row>
    <row r="19" spans="2:18" s="88" customFormat="1" ht="75">
      <c r="B19" s="90">
        <f t="shared" si="0"/>
        <v>16</v>
      </c>
      <c r="C19" s="93" t="s">
        <v>609</v>
      </c>
      <c r="D19" s="94" t="s">
        <v>22</v>
      </c>
      <c r="E19" s="94" t="s">
        <v>610</v>
      </c>
      <c r="F19" s="278" t="e">
        <f>1+(0.45*('Спр. инф.'!K130-1))</f>
        <v>#N/A</v>
      </c>
      <c r="G19" s="279"/>
      <c r="H19" s="279"/>
      <c r="I19" s="279"/>
      <c r="J19" s="279"/>
      <c r="K19" s="279"/>
      <c r="L19" s="279"/>
      <c r="M19" s="279"/>
      <c r="N19" s="279"/>
      <c r="O19" s="279"/>
      <c r="P19" s="279"/>
      <c r="Q19" s="280"/>
      <c r="R19" s="94" t="s">
        <v>22</v>
      </c>
    </row>
    <row r="20" spans="2:18" ht="15">
      <c r="B20" s="283" t="s">
        <v>535</v>
      </c>
      <c r="C20" s="284"/>
      <c r="D20" s="284"/>
      <c r="E20" s="284"/>
      <c r="F20" s="284"/>
      <c r="G20" s="284"/>
      <c r="H20" s="284"/>
      <c r="I20" s="284"/>
      <c r="J20" s="284"/>
      <c r="K20" s="284"/>
      <c r="L20" s="284"/>
      <c r="M20" s="284"/>
      <c r="N20" s="284"/>
      <c r="O20" s="284"/>
      <c r="P20" s="284"/>
      <c r="Q20" s="284"/>
      <c r="R20" s="285"/>
    </row>
    <row r="21" spans="2:18" ht="30">
      <c r="B21" s="89">
        <v>17</v>
      </c>
      <c r="C21" s="98" t="s">
        <v>536</v>
      </c>
      <c r="D21" s="89" t="s">
        <v>19</v>
      </c>
      <c r="E21" s="90" t="s">
        <v>18</v>
      </c>
      <c r="F21" s="116">
        <f>'Исходная информация'!G154</f>
        <v>0</v>
      </c>
      <c r="G21" s="116">
        <f>'Исходная информация'!H154</f>
        <v>0</v>
      </c>
      <c r="H21" s="116">
        <f>'Исходная информация'!I154</f>
        <v>0</v>
      </c>
      <c r="I21" s="116">
        <f>'Исходная информация'!J154</f>
        <v>0</v>
      </c>
      <c r="J21" s="116">
        <f>'Исходная информация'!K154</f>
        <v>0</v>
      </c>
      <c r="K21" s="116">
        <f>'Исходная информация'!L154</f>
        <v>0</v>
      </c>
      <c r="L21" s="116">
        <f>'Исходная информация'!M154</f>
        <v>0</v>
      </c>
      <c r="M21" s="116">
        <f>'Исходная информация'!N154</f>
        <v>0</v>
      </c>
      <c r="N21" s="116">
        <f>'Исходная информация'!O154</f>
        <v>0</v>
      </c>
      <c r="O21" s="116">
        <f>'Исходная информация'!P154</f>
        <v>0</v>
      </c>
      <c r="P21" s="116">
        <f>'Исходная информация'!Q154</f>
        <v>0</v>
      </c>
      <c r="Q21" s="116">
        <f>'Исходная информация'!R154</f>
        <v>0</v>
      </c>
      <c r="R21" s="89">
        <f>SUM(F21:Q21)</f>
        <v>0</v>
      </c>
    </row>
    <row r="22" spans="2:18" s="88" customFormat="1" ht="30">
      <c r="B22" s="90">
        <f>B21+1</f>
        <v>18</v>
      </c>
      <c r="C22" s="99" t="s">
        <v>33</v>
      </c>
      <c r="D22" s="90" t="s">
        <v>19</v>
      </c>
      <c r="E22" s="90" t="s">
        <v>18</v>
      </c>
      <c r="F22" s="116">
        <f>'Исходная информация'!G152</f>
        <v>0</v>
      </c>
      <c r="G22" s="116">
        <f>'Исходная информация'!H152</f>
        <v>0</v>
      </c>
      <c r="H22" s="116">
        <f>'Исходная информация'!I152</f>
        <v>0</v>
      </c>
      <c r="I22" s="116">
        <f>'Исходная информация'!J152</f>
        <v>0</v>
      </c>
      <c r="J22" s="116">
        <f>'Исходная информация'!K152</f>
        <v>0</v>
      </c>
      <c r="K22" s="116">
        <f>'Исходная информация'!L152</f>
        <v>0</v>
      </c>
      <c r="L22" s="116">
        <f>'Исходная информация'!M152</f>
        <v>0</v>
      </c>
      <c r="M22" s="116">
        <f>'Исходная информация'!N152</f>
        <v>0</v>
      </c>
      <c r="N22" s="116">
        <f>'Исходная информация'!O152</f>
        <v>0</v>
      </c>
      <c r="O22" s="116">
        <f>'Исходная информация'!P152</f>
        <v>0</v>
      </c>
      <c r="P22" s="116">
        <f>'Исходная информация'!Q152</f>
        <v>0</v>
      </c>
      <c r="Q22" s="116">
        <f>'Исходная информация'!R152</f>
        <v>0</v>
      </c>
      <c r="R22" s="90">
        <f>SUM(F22:Q22)</f>
        <v>0</v>
      </c>
    </row>
    <row r="23" spans="2:18" s="88" customFormat="1" ht="15">
      <c r="B23" s="90">
        <f aca="true" t="shared" si="2" ref="B23:B34">B22+1</f>
        <v>19</v>
      </c>
      <c r="C23" s="99" t="s">
        <v>527</v>
      </c>
      <c r="D23" s="90" t="s">
        <v>528</v>
      </c>
      <c r="E23" s="90" t="s">
        <v>18</v>
      </c>
      <c r="F23" s="286">
        <f>'Исходная информация'!G155</f>
        <v>0</v>
      </c>
      <c r="G23" s="287"/>
      <c r="H23" s="287"/>
      <c r="I23" s="287"/>
      <c r="J23" s="287"/>
      <c r="K23" s="287"/>
      <c r="L23" s="287"/>
      <c r="M23" s="287"/>
      <c r="N23" s="287"/>
      <c r="O23" s="287"/>
      <c r="P23" s="287"/>
      <c r="Q23" s="288"/>
      <c r="R23" s="90" t="s">
        <v>22</v>
      </c>
    </row>
    <row r="24" spans="2:18" s="88" customFormat="1" ht="30">
      <c r="B24" s="90">
        <f t="shared" si="2"/>
        <v>20</v>
      </c>
      <c r="C24" s="99" t="s">
        <v>27</v>
      </c>
      <c r="D24" s="90" t="s">
        <v>20</v>
      </c>
      <c r="E24" s="90" t="s">
        <v>546</v>
      </c>
      <c r="F24" s="289" t="e">
        <f>F13</f>
        <v>#N/A</v>
      </c>
      <c r="G24" s="290"/>
      <c r="H24" s="290"/>
      <c r="I24" s="290"/>
      <c r="J24" s="290"/>
      <c r="K24" s="290"/>
      <c r="L24" s="290"/>
      <c r="M24" s="290"/>
      <c r="N24" s="290"/>
      <c r="O24" s="290"/>
      <c r="P24" s="290"/>
      <c r="Q24" s="291"/>
      <c r="R24" s="90"/>
    </row>
    <row r="25" spans="2:18" s="88" customFormat="1" ht="30">
      <c r="B25" s="90">
        <f t="shared" si="2"/>
        <v>21</v>
      </c>
      <c r="C25" s="99" t="s">
        <v>537</v>
      </c>
      <c r="D25" s="90" t="s">
        <v>20</v>
      </c>
      <c r="E25" s="90" t="s">
        <v>546</v>
      </c>
      <c r="F25" s="286" t="e">
        <f>VLOOKUP('Исходная информация'!G150,'Спр. инф.'!$B$87:$D$104,3,0)</f>
        <v>#N/A</v>
      </c>
      <c r="G25" s="287"/>
      <c r="H25" s="287"/>
      <c r="I25" s="287"/>
      <c r="J25" s="287"/>
      <c r="K25" s="287"/>
      <c r="L25" s="287"/>
      <c r="M25" s="287"/>
      <c r="N25" s="287"/>
      <c r="O25" s="287"/>
      <c r="P25" s="287"/>
      <c r="Q25" s="288"/>
      <c r="R25" s="90" t="s">
        <v>22</v>
      </c>
    </row>
    <row r="26" spans="2:18" s="88" customFormat="1" ht="30">
      <c r="B26" s="90">
        <f t="shared" si="2"/>
        <v>22</v>
      </c>
      <c r="C26" s="91" t="s">
        <v>24</v>
      </c>
      <c r="D26" s="90" t="s">
        <v>20</v>
      </c>
      <c r="E26" s="90" t="s">
        <v>529</v>
      </c>
      <c r="F26" s="90">
        <f>'Финальный лист'!E8</f>
        <v>0</v>
      </c>
      <c r="G26" s="90">
        <f>'Финальный лист'!F8</f>
        <v>0</v>
      </c>
      <c r="H26" s="90">
        <f>'Финальный лист'!G8</f>
        <v>0</v>
      </c>
      <c r="I26" s="90">
        <f>'Финальный лист'!H8</f>
        <v>0</v>
      </c>
      <c r="J26" s="90">
        <f>'Финальный лист'!I8</f>
        <v>0</v>
      </c>
      <c r="K26" s="90">
        <f>'Финальный лист'!J8</f>
        <v>0</v>
      </c>
      <c r="L26" s="90">
        <f>'Финальный лист'!K8</f>
        <v>0</v>
      </c>
      <c r="M26" s="90">
        <f>'Финальный лист'!L8</f>
        <v>0</v>
      </c>
      <c r="N26" s="90">
        <f>'Финальный лист'!M8</f>
        <v>0</v>
      </c>
      <c r="O26" s="90">
        <f>'Финальный лист'!N8</f>
        <v>0</v>
      </c>
      <c r="P26" s="90">
        <f>'Финальный лист'!O8</f>
        <v>0</v>
      </c>
      <c r="Q26" s="90">
        <f>'Финальный лист'!P8</f>
        <v>0</v>
      </c>
      <c r="R26" s="90" t="s">
        <v>22</v>
      </c>
    </row>
    <row r="27" spans="2:18" s="88" customFormat="1" ht="45">
      <c r="B27" s="90">
        <f t="shared" si="2"/>
        <v>23</v>
      </c>
      <c r="C27" s="91" t="s">
        <v>25</v>
      </c>
      <c r="D27" s="90" t="s">
        <v>20</v>
      </c>
      <c r="E27" s="90" t="s">
        <v>26</v>
      </c>
      <c r="F27" s="242" t="e">
        <f>VLOOKUP('Исходная информация'!G10,Климатология!$F$8:$Y$476,5,0)</f>
        <v>#N/A</v>
      </c>
      <c r="G27" s="242"/>
      <c r="H27" s="242"/>
      <c r="I27" s="242"/>
      <c r="J27" s="242"/>
      <c r="K27" s="242"/>
      <c r="L27" s="242"/>
      <c r="M27" s="242"/>
      <c r="N27" s="242"/>
      <c r="O27" s="242"/>
      <c r="P27" s="242"/>
      <c r="Q27" s="242"/>
      <c r="R27" s="90" t="s">
        <v>22</v>
      </c>
    </row>
    <row r="28" spans="2:18" ht="30">
      <c r="B28" s="89">
        <f t="shared" si="2"/>
        <v>24</v>
      </c>
      <c r="C28" s="100" t="s">
        <v>542</v>
      </c>
      <c r="D28" s="89" t="s">
        <v>528</v>
      </c>
      <c r="E28" s="89"/>
      <c r="F28" s="90">
        <f>F21*$F$23</f>
        <v>0</v>
      </c>
      <c r="G28" s="90">
        <f aca="true" t="shared" si="3" ref="G28:Q28">G21*$F$23</f>
        <v>0</v>
      </c>
      <c r="H28" s="90">
        <f t="shared" si="3"/>
        <v>0</v>
      </c>
      <c r="I28" s="90">
        <f t="shared" si="3"/>
        <v>0</v>
      </c>
      <c r="J28" s="90">
        <f t="shared" si="3"/>
        <v>0</v>
      </c>
      <c r="K28" s="90">
        <f t="shared" si="3"/>
        <v>0</v>
      </c>
      <c r="L28" s="90">
        <f t="shared" si="3"/>
        <v>0</v>
      </c>
      <c r="M28" s="90">
        <f t="shared" si="3"/>
        <v>0</v>
      </c>
      <c r="N28" s="90">
        <f t="shared" si="3"/>
        <v>0</v>
      </c>
      <c r="O28" s="90">
        <f t="shared" si="3"/>
        <v>0</v>
      </c>
      <c r="P28" s="90">
        <f t="shared" si="3"/>
        <v>0</v>
      </c>
      <c r="Q28" s="90">
        <f t="shared" si="3"/>
        <v>0</v>
      </c>
      <c r="R28" s="89">
        <f aca="true" t="shared" si="4" ref="R28:R34">SUM(F28:Q28)</f>
        <v>0</v>
      </c>
    </row>
    <row r="29" spans="2:18" ht="30">
      <c r="B29" s="89">
        <f t="shared" si="2"/>
        <v>25</v>
      </c>
      <c r="C29" s="100" t="s">
        <v>543</v>
      </c>
      <c r="D29" s="89" t="s">
        <v>528</v>
      </c>
      <c r="E29" s="89"/>
      <c r="F29" s="90">
        <f>F22*24-F28-F30</f>
        <v>0</v>
      </c>
      <c r="G29" s="90">
        <f aca="true" t="shared" si="5" ref="G29:Q29">G22*24-G28-G30</f>
        <v>0</v>
      </c>
      <c r="H29" s="90">
        <f t="shared" si="5"/>
        <v>0</v>
      </c>
      <c r="I29" s="90">
        <f t="shared" si="5"/>
        <v>0</v>
      </c>
      <c r="J29" s="90">
        <f t="shared" si="5"/>
        <v>0</v>
      </c>
      <c r="K29" s="90">
        <f t="shared" si="5"/>
        <v>0</v>
      </c>
      <c r="L29" s="90">
        <f t="shared" si="5"/>
        <v>0</v>
      </c>
      <c r="M29" s="90">
        <f t="shared" si="5"/>
        <v>0</v>
      </c>
      <c r="N29" s="90">
        <f t="shared" si="5"/>
        <v>0</v>
      </c>
      <c r="O29" s="90">
        <f t="shared" si="5"/>
        <v>0</v>
      </c>
      <c r="P29" s="90">
        <f t="shared" si="5"/>
        <v>0</v>
      </c>
      <c r="Q29" s="90">
        <f t="shared" si="5"/>
        <v>0</v>
      </c>
      <c r="R29" s="89">
        <f t="shared" si="4"/>
        <v>0</v>
      </c>
    </row>
    <row r="30" spans="2:18" s="88" customFormat="1" ht="30">
      <c r="B30" s="90">
        <f t="shared" si="2"/>
        <v>26</v>
      </c>
      <c r="C30" s="93" t="s">
        <v>625</v>
      </c>
      <c r="D30" s="94" t="s">
        <v>528</v>
      </c>
      <c r="E30" s="94"/>
      <c r="F30" s="94">
        <f>F21*'Финальный лист'!$Q$9</f>
        <v>0</v>
      </c>
      <c r="G30" s="94">
        <f>G21*'Финальный лист'!$Q$9</f>
        <v>0</v>
      </c>
      <c r="H30" s="94">
        <f>H21*'Финальный лист'!$Q$9</f>
        <v>0</v>
      </c>
      <c r="I30" s="94">
        <f>I21*'Финальный лист'!$Q$9</f>
        <v>0</v>
      </c>
      <c r="J30" s="94">
        <f>J21*'Финальный лист'!$Q$9</f>
        <v>0</v>
      </c>
      <c r="K30" s="94">
        <f>K21*'Финальный лист'!$Q$9</f>
        <v>0</v>
      </c>
      <c r="L30" s="94">
        <f>L21*'Финальный лист'!$Q$9</f>
        <v>0</v>
      </c>
      <c r="M30" s="94">
        <f>M21*'Финальный лист'!$Q$9</f>
        <v>0</v>
      </c>
      <c r="N30" s="94">
        <f>N21*'Финальный лист'!$Q$9</f>
        <v>0</v>
      </c>
      <c r="O30" s="94">
        <f>O21*'Финальный лист'!$Q$9</f>
        <v>0</v>
      </c>
      <c r="P30" s="94">
        <f>P21*'Финальный лист'!$Q$9</f>
        <v>0</v>
      </c>
      <c r="Q30" s="94">
        <f>Q21*'Финальный лист'!$Q$9</f>
        <v>0</v>
      </c>
      <c r="R30" s="94">
        <f>SUM(F30:Q30)</f>
        <v>0</v>
      </c>
    </row>
    <row r="31" spans="2:18" s="88" customFormat="1" ht="30">
      <c r="B31" s="90">
        <f t="shared" si="2"/>
        <v>27</v>
      </c>
      <c r="C31" s="91" t="s">
        <v>538</v>
      </c>
      <c r="D31" s="90" t="s">
        <v>17</v>
      </c>
      <c r="E31" s="90" t="s">
        <v>35</v>
      </c>
      <c r="F31" s="90" t="e">
        <f aca="true" t="shared" si="6" ref="F31:Q31">$F$4*($F$24-F26)/($F$24-$F$27)*$F$16*F28*F18*$F$19</f>
        <v>#N/A</v>
      </c>
      <c r="G31" s="90" t="e">
        <f t="shared" si="6"/>
        <v>#N/A</v>
      </c>
      <c r="H31" s="90" t="e">
        <f t="shared" si="6"/>
        <v>#N/A</v>
      </c>
      <c r="I31" s="90" t="e">
        <f t="shared" si="6"/>
        <v>#N/A</v>
      </c>
      <c r="J31" s="90" t="e">
        <f t="shared" si="6"/>
        <v>#N/A</v>
      </c>
      <c r="K31" s="90" t="e">
        <f t="shared" si="6"/>
        <v>#N/A</v>
      </c>
      <c r="L31" s="90" t="e">
        <f t="shared" si="6"/>
        <v>#N/A</v>
      </c>
      <c r="M31" s="90" t="e">
        <f t="shared" si="6"/>
        <v>#N/A</v>
      </c>
      <c r="N31" s="90" t="e">
        <f t="shared" si="6"/>
        <v>#N/A</v>
      </c>
      <c r="O31" s="90" t="e">
        <f t="shared" si="6"/>
        <v>#N/A</v>
      </c>
      <c r="P31" s="90" t="e">
        <f t="shared" si="6"/>
        <v>#N/A</v>
      </c>
      <c r="Q31" s="90" t="e">
        <f t="shared" si="6"/>
        <v>#N/A</v>
      </c>
      <c r="R31" s="90" t="e">
        <f t="shared" si="4"/>
        <v>#N/A</v>
      </c>
    </row>
    <row r="32" spans="2:18" s="88" customFormat="1" ht="30">
      <c r="B32" s="90">
        <f t="shared" si="2"/>
        <v>28</v>
      </c>
      <c r="C32" s="91" t="s">
        <v>624</v>
      </c>
      <c r="D32" s="90" t="s">
        <v>17</v>
      </c>
      <c r="E32" s="90" t="s">
        <v>35</v>
      </c>
      <c r="F32" s="90" t="e">
        <f aca="true" t="shared" si="7" ref="F32:Q32">$F$4*($F$25-F26)/($F$24-$F$27)*$F$16*F29*F18*$F$19</f>
        <v>#N/A</v>
      </c>
      <c r="G32" s="90" t="e">
        <f t="shared" si="7"/>
        <v>#N/A</v>
      </c>
      <c r="H32" s="90" t="e">
        <f t="shared" si="7"/>
        <v>#N/A</v>
      </c>
      <c r="I32" s="90" t="e">
        <f t="shared" si="7"/>
        <v>#N/A</v>
      </c>
      <c r="J32" s="90" t="e">
        <f t="shared" si="7"/>
        <v>#N/A</v>
      </c>
      <c r="K32" s="90" t="e">
        <f t="shared" si="7"/>
        <v>#N/A</v>
      </c>
      <c r="L32" s="90" t="e">
        <f t="shared" si="7"/>
        <v>#N/A</v>
      </c>
      <c r="M32" s="90" t="e">
        <f t="shared" si="7"/>
        <v>#N/A</v>
      </c>
      <c r="N32" s="90" t="e">
        <f t="shared" si="7"/>
        <v>#N/A</v>
      </c>
      <c r="O32" s="90" t="e">
        <f t="shared" si="7"/>
        <v>#N/A</v>
      </c>
      <c r="P32" s="90" t="e">
        <f t="shared" si="7"/>
        <v>#N/A</v>
      </c>
      <c r="Q32" s="90" t="e">
        <f t="shared" si="7"/>
        <v>#N/A</v>
      </c>
      <c r="R32" s="90" t="e">
        <f t="shared" si="4"/>
        <v>#N/A</v>
      </c>
    </row>
    <row r="33" spans="2:18" s="88" customFormat="1" ht="30">
      <c r="B33" s="90">
        <f t="shared" si="2"/>
        <v>29</v>
      </c>
      <c r="C33" s="93" t="s">
        <v>626</v>
      </c>
      <c r="D33" s="90" t="s">
        <v>17</v>
      </c>
      <c r="E33" s="90" t="s">
        <v>35</v>
      </c>
      <c r="F33" s="90" t="e">
        <f aca="true" t="shared" si="8" ref="F33:Q33">$F$4*($F$24-F26)/($F$24-$F$27)*$F$16*F30*F18*$F$19</f>
        <v>#N/A</v>
      </c>
      <c r="G33" s="90" t="e">
        <f t="shared" si="8"/>
        <v>#N/A</v>
      </c>
      <c r="H33" s="90" t="e">
        <f t="shared" si="8"/>
        <v>#N/A</v>
      </c>
      <c r="I33" s="90" t="e">
        <f t="shared" si="8"/>
        <v>#N/A</v>
      </c>
      <c r="J33" s="90" t="e">
        <f t="shared" si="8"/>
        <v>#N/A</v>
      </c>
      <c r="K33" s="90" t="e">
        <f t="shared" si="8"/>
        <v>#N/A</v>
      </c>
      <c r="L33" s="90" t="e">
        <f t="shared" si="8"/>
        <v>#N/A</v>
      </c>
      <c r="M33" s="90" t="e">
        <f t="shared" si="8"/>
        <v>#N/A</v>
      </c>
      <c r="N33" s="90" t="e">
        <f t="shared" si="8"/>
        <v>#N/A</v>
      </c>
      <c r="O33" s="90" t="e">
        <f t="shared" si="8"/>
        <v>#N/A</v>
      </c>
      <c r="P33" s="90" t="e">
        <f t="shared" si="8"/>
        <v>#N/A</v>
      </c>
      <c r="Q33" s="90" t="e">
        <f t="shared" si="8"/>
        <v>#N/A</v>
      </c>
      <c r="R33" s="94" t="e">
        <f>SUM(F33:Q33)</f>
        <v>#N/A</v>
      </c>
    </row>
    <row r="34" spans="2:18" s="88" customFormat="1" ht="42.75">
      <c r="B34" s="95">
        <f t="shared" si="2"/>
        <v>30</v>
      </c>
      <c r="C34" s="101" t="s">
        <v>545</v>
      </c>
      <c r="D34" s="95" t="s">
        <v>17</v>
      </c>
      <c r="E34" s="95"/>
      <c r="F34" s="95" t="e">
        <f>SUM(F31:F33)</f>
        <v>#N/A</v>
      </c>
      <c r="G34" s="95" t="e">
        <f aca="true" t="shared" si="9" ref="G34:Q34">SUM(G31:G33)</f>
        <v>#N/A</v>
      </c>
      <c r="H34" s="95" t="e">
        <f t="shared" si="9"/>
        <v>#N/A</v>
      </c>
      <c r="I34" s="95" t="e">
        <f t="shared" si="9"/>
        <v>#N/A</v>
      </c>
      <c r="J34" s="95" t="e">
        <f t="shared" si="9"/>
        <v>#N/A</v>
      </c>
      <c r="K34" s="95" t="e">
        <f t="shared" si="9"/>
        <v>#N/A</v>
      </c>
      <c r="L34" s="95" t="e">
        <f t="shared" si="9"/>
        <v>#N/A</v>
      </c>
      <c r="M34" s="95" t="e">
        <f t="shared" si="9"/>
        <v>#N/A</v>
      </c>
      <c r="N34" s="95" t="e">
        <f t="shared" si="9"/>
        <v>#N/A</v>
      </c>
      <c r="O34" s="95" t="e">
        <f t="shared" si="9"/>
        <v>#N/A</v>
      </c>
      <c r="P34" s="95" t="e">
        <f t="shared" si="9"/>
        <v>#N/A</v>
      </c>
      <c r="Q34" s="95" t="e">
        <f t="shared" si="9"/>
        <v>#N/A</v>
      </c>
      <c r="R34" s="95" t="e">
        <f t="shared" si="4"/>
        <v>#N/A</v>
      </c>
    </row>
    <row r="35" spans="2:18" s="88" customFormat="1" ht="15">
      <c r="B35" s="281" t="s">
        <v>544</v>
      </c>
      <c r="C35" s="281"/>
      <c r="D35" s="281"/>
      <c r="E35" s="281"/>
      <c r="F35" s="281"/>
      <c r="G35" s="281"/>
      <c r="H35" s="281"/>
      <c r="I35" s="281"/>
      <c r="J35" s="281"/>
      <c r="K35" s="281"/>
      <c r="L35" s="281"/>
      <c r="M35" s="281"/>
      <c r="N35" s="281"/>
      <c r="O35" s="281"/>
      <c r="P35" s="281"/>
      <c r="Q35" s="281"/>
      <c r="R35" s="281"/>
    </row>
    <row r="36" spans="2:18" s="103" customFormat="1" ht="28.5">
      <c r="B36" s="102">
        <v>31</v>
      </c>
      <c r="C36" s="101" t="str">
        <f>C11</f>
        <v>Нормативное потребление тепловой энергии на нужды отопления,</v>
      </c>
      <c r="D36" s="95" t="str">
        <f>D11</f>
        <v>Гкал</v>
      </c>
      <c r="E36" s="101"/>
      <c r="F36" s="101" t="e">
        <f aca="true" t="shared" si="10" ref="F36:R36">F11</f>
        <v>#N/A</v>
      </c>
      <c r="G36" s="101" t="e">
        <f t="shared" si="10"/>
        <v>#N/A</v>
      </c>
      <c r="H36" s="101" t="e">
        <f t="shared" si="10"/>
        <v>#N/A</v>
      </c>
      <c r="I36" s="101" t="e">
        <f t="shared" si="10"/>
        <v>#N/A</v>
      </c>
      <c r="J36" s="101" t="e">
        <f t="shared" si="10"/>
        <v>#N/A</v>
      </c>
      <c r="K36" s="101" t="e">
        <f t="shared" si="10"/>
        <v>#N/A</v>
      </c>
      <c r="L36" s="101" t="e">
        <f t="shared" si="10"/>
        <v>#N/A</v>
      </c>
      <c r="M36" s="101" t="e">
        <f t="shared" si="10"/>
        <v>#N/A</v>
      </c>
      <c r="N36" s="101" t="e">
        <f t="shared" si="10"/>
        <v>#N/A</v>
      </c>
      <c r="O36" s="101" t="e">
        <f t="shared" si="10"/>
        <v>#N/A</v>
      </c>
      <c r="P36" s="101" t="e">
        <f t="shared" si="10"/>
        <v>#N/A</v>
      </c>
      <c r="Q36" s="101" t="e">
        <f t="shared" si="10"/>
        <v>#N/A</v>
      </c>
      <c r="R36" s="101" t="e">
        <f t="shared" si="10"/>
        <v>#N/A</v>
      </c>
    </row>
    <row r="37" spans="2:18" s="103" customFormat="1" ht="42.75">
      <c r="B37" s="102">
        <f>B36+1</f>
        <v>32</v>
      </c>
      <c r="C37" s="101" t="s">
        <v>545</v>
      </c>
      <c r="D37" s="95" t="str">
        <f>D34</f>
        <v>Гкал</v>
      </c>
      <c r="E37" s="101"/>
      <c r="F37" s="101" t="e">
        <f aca="true" t="shared" si="11" ref="F37:R37">F34</f>
        <v>#N/A</v>
      </c>
      <c r="G37" s="101" t="e">
        <f t="shared" si="11"/>
        <v>#N/A</v>
      </c>
      <c r="H37" s="101" t="e">
        <f t="shared" si="11"/>
        <v>#N/A</v>
      </c>
      <c r="I37" s="101" t="e">
        <f t="shared" si="11"/>
        <v>#N/A</v>
      </c>
      <c r="J37" s="101" t="e">
        <f t="shared" si="11"/>
        <v>#N/A</v>
      </c>
      <c r="K37" s="101" t="e">
        <f t="shared" si="11"/>
        <v>#N/A</v>
      </c>
      <c r="L37" s="101" t="e">
        <f t="shared" si="11"/>
        <v>#N/A</v>
      </c>
      <c r="M37" s="101" t="e">
        <f t="shared" si="11"/>
        <v>#N/A</v>
      </c>
      <c r="N37" s="101" t="e">
        <f t="shared" si="11"/>
        <v>#N/A</v>
      </c>
      <c r="O37" s="101" t="e">
        <f t="shared" si="11"/>
        <v>#N/A</v>
      </c>
      <c r="P37" s="101" t="e">
        <f t="shared" si="11"/>
        <v>#N/A</v>
      </c>
      <c r="Q37" s="101" t="e">
        <f t="shared" si="11"/>
        <v>#N/A</v>
      </c>
      <c r="R37" s="101" t="e">
        <f t="shared" si="11"/>
        <v>#N/A</v>
      </c>
    </row>
    <row r="38" spans="2:18" ht="15">
      <c r="B38" s="104"/>
      <c r="C38" s="105"/>
      <c r="D38" s="106"/>
      <c r="G38" s="107"/>
      <c r="H38" s="107"/>
      <c r="I38" s="107"/>
      <c r="J38" s="107"/>
      <c r="K38" s="107"/>
      <c r="L38" s="107"/>
      <c r="M38" s="107"/>
      <c r="N38" s="107"/>
      <c r="O38" s="107"/>
      <c r="P38" s="107"/>
      <c r="Q38" s="107"/>
      <c r="R38" s="104"/>
    </row>
    <row r="39" spans="2:18" ht="15" hidden="1">
      <c r="B39" s="104"/>
      <c r="C39" s="105"/>
      <c r="D39" s="106"/>
      <c r="E39" s="108"/>
      <c r="G39" s="107"/>
      <c r="H39" s="107"/>
      <c r="I39" s="107"/>
      <c r="J39" s="107"/>
      <c r="K39" s="107"/>
      <c r="L39" s="107"/>
      <c r="M39" s="107"/>
      <c r="N39" s="107"/>
      <c r="O39" s="107"/>
      <c r="P39" s="107"/>
      <c r="Q39" s="107"/>
      <c r="R39" s="104"/>
    </row>
    <row r="40" ht="15" hidden="1"/>
    <row r="41" ht="15" hidden="1"/>
    <row r="42" ht="15.75" customHeight="1"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sheetData>
  <sheetProtection sheet="1" objects="1" scenarios="1" selectLockedCells="1" selectUnlockedCells="1"/>
  <mergeCells count="19">
    <mergeCell ref="F9:Q9"/>
    <mergeCell ref="F10:Q10"/>
    <mergeCell ref="F13:Q13"/>
    <mergeCell ref="B3:R3"/>
    <mergeCell ref="F4:Q4"/>
    <mergeCell ref="F5:Q5"/>
    <mergeCell ref="F6:Q6"/>
    <mergeCell ref="F7:Q7"/>
    <mergeCell ref="F8:Q8"/>
    <mergeCell ref="F14:Q14"/>
    <mergeCell ref="F16:Q16"/>
    <mergeCell ref="B35:R35"/>
    <mergeCell ref="F19:Q19"/>
    <mergeCell ref="B20:R20"/>
    <mergeCell ref="F23:Q23"/>
    <mergeCell ref="F24:Q24"/>
    <mergeCell ref="F25:Q25"/>
    <mergeCell ref="F27:Q27"/>
    <mergeCell ref="F17:Q17"/>
  </mergeCells>
  <hyperlinks>
    <hyperlink ref="T5" location="'Спр. инф.'!A3" display="справка"/>
  </hyperlink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3:S86"/>
  <sheetViews>
    <sheetView showGridLines="0" view="pageBreakPreview" zoomScale="85" zoomScaleSheetLayoutView="85" zoomScalePageLayoutView="0" workbookViewId="0" topLeftCell="A17">
      <selection activeCell="Q8" sqref="Q8"/>
    </sheetView>
  </sheetViews>
  <sheetFormatPr defaultColWidth="9.140625" defaultRowHeight="15"/>
  <cols>
    <col min="1" max="1" width="1.57421875" style="35" customWidth="1"/>
    <col min="2" max="2" width="2.00390625" style="35" customWidth="1"/>
    <col min="3" max="3" width="32.7109375" style="35" customWidth="1"/>
    <col min="4" max="4" width="10.00390625" style="35" customWidth="1"/>
    <col min="5" max="17" width="11.00390625" style="35" customWidth="1"/>
    <col min="18" max="18" width="2.140625" style="35" customWidth="1"/>
    <col min="19" max="19" width="16.00390625" style="35" customWidth="1"/>
    <col min="20" max="16384" width="9.140625" style="35" customWidth="1"/>
  </cols>
  <sheetData>
    <row r="1" ht="8.25" customHeight="1"/>
    <row r="2" ht="21" customHeight="1"/>
    <row r="3" spans="3:17" ht="45" customHeight="1">
      <c r="C3" s="57" t="s">
        <v>587</v>
      </c>
      <c r="D3" s="305" t="str">
        <f>'Исходная информация'!G4</f>
        <v>Муниципальное казённое общеобразовательное учреждение "Средняя школа с углублённым изучением отдельных предметов №2 им. А. Жаркова г. Яранска Кировской области"</v>
      </c>
      <c r="E3" s="305"/>
      <c r="F3" s="305"/>
      <c r="G3" s="305"/>
      <c r="H3" s="305"/>
      <c r="I3" s="305"/>
      <c r="J3" s="305"/>
      <c r="K3" s="305"/>
      <c r="L3" s="305"/>
      <c r="M3" s="305"/>
      <c r="N3" s="305"/>
      <c r="O3" s="305"/>
      <c r="P3" s="305"/>
      <c r="Q3" s="58"/>
    </row>
    <row r="4" spans="3:17" ht="45" customHeight="1">
      <c r="C4" s="57" t="s">
        <v>586</v>
      </c>
      <c r="D4" s="306" t="str">
        <f>'Исходная информация'!G5</f>
        <v>Кировская область, город Яранск, улица Кирова, дом 18</v>
      </c>
      <c r="E4" s="306"/>
      <c r="F4" s="306"/>
      <c r="G4" s="306"/>
      <c r="H4" s="306"/>
      <c r="I4" s="306"/>
      <c r="J4" s="306"/>
      <c r="K4" s="306"/>
      <c r="L4" s="306"/>
      <c r="M4" s="306"/>
      <c r="N4" s="306"/>
      <c r="O4" s="306"/>
      <c r="P4" s="306"/>
      <c r="Q4" s="59"/>
    </row>
    <row r="5" spans="3:17" ht="15" customHeight="1">
      <c r="C5" s="60"/>
      <c r="D5" s="61"/>
      <c r="E5" s="61"/>
      <c r="F5" s="61"/>
      <c r="G5" s="61"/>
      <c r="H5" s="61"/>
      <c r="I5" s="61"/>
      <c r="J5" s="61"/>
      <c r="K5" s="61"/>
      <c r="L5" s="61"/>
      <c r="M5" s="61"/>
      <c r="N5" s="61"/>
      <c r="O5" s="61"/>
      <c r="P5" s="61"/>
      <c r="Q5" s="61"/>
    </row>
    <row r="6" spans="3:17" ht="15" customHeight="1">
      <c r="C6" s="60"/>
      <c r="D6" s="61"/>
      <c r="E6" s="61"/>
      <c r="F6" s="61"/>
      <c r="G6" s="61"/>
      <c r="H6" s="61"/>
      <c r="I6" s="61"/>
      <c r="J6" s="61"/>
      <c r="K6" s="61"/>
      <c r="L6" s="61"/>
      <c r="M6" s="61"/>
      <c r="N6" s="61"/>
      <c r="O6" s="61"/>
      <c r="P6" s="61"/>
      <c r="Q6" s="61"/>
    </row>
    <row r="7" spans="1:18" s="34" customFormat="1" ht="15">
      <c r="A7" s="62"/>
      <c r="B7" s="42"/>
      <c r="C7" s="45" t="s">
        <v>1</v>
      </c>
      <c r="D7" s="37" t="s">
        <v>2</v>
      </c>
      <c r="E7" s="37" t="s">
        <v>4</v>
      </c>
      <c r="F7" s="37" t="s">
        <v>5</v>
      </c>
      <c r="G7" s="37" t="s">
        <v>6</v>
      </c>
      <c r="H7" s="37" t="s">
        <v>7</v>
      </c>
      <c r="I7" s="37" t="s">
        <v>8</v>
      </c>
      <c r="J7" s="37" t="s">
        <v>9</v>
      </c>
      <c r="K7" s="37" t="s">
        <v>10</v>
      </c>
      <c r="L7" s="37" t="s">
        <v>11</v>
      </c>
      <c r="M7" s="37" t="s">
        <v>12</v>
      </c>
      <c r="N7" s="37" t="s">
        <v>13</v>
      </c>
      <c r="O7" s="37" t="s">
        <v>14</v>
      </c>
      <c r="P7" s="37" t="s">
        <v>15</v>
      </c>
      <c r="Q7" s="37" t="s">
        <v>16</v>
      </c>
      <c r="R7" s="35"/>
    </row>
    <row r="8" spans="1:19" s="34" customFormat="1" ht="30" customHeight="1">
      <c r="A8" s="62"/>
      <c r="B8" s="55"/>
      <c r="C8" s="53" t="s">
        <v>547</v>
      </c>
      <c r="D8" s="37" t="s">
        <v>20</v>
      </c>
      <c r="E8" s="41"/>
      <c r="F8" s="41"/>
      <c r="G8" s="41"/>
      <c r="H8" s="41"/>
      <c r="I8" s="41"/>
      <c r="J8" s="41"/>
      <c r="K8" s="41"/>
      <c r="L8" s="41"/>
      <c r="M8" s="41"/>
      <c r="N8" s="41"/>
      <c r="O8" s="41"/>
      <c r="P8" s="41"/>
      <c r="Q8" s="37" t="e">
        <f>AVERAGE(E8:P8)</f>
        <v>#DIV/0!</v>
      </c>
      <c r="R8" s="35"/>
      <c r="S8" s="109" t="s">
        <v>672</v>
      </c>
    </row>
    <row r="9" spans="1:18" s="34" customFormat="1" ht="30" customHeight="1">
      <c r="A9" s="62"/>
      <c r="B9" s="55"/>
      <c r="C9" s="48" t="s">
        <v>627</v>
      </c>
      <c r="D9" s="45" t="s">
        <v>528</v>
      </c>
      <c r="E9" s="311">
        <v>3</v>
      </c>
      <c r="F9" s="312"/>
      <c r="G9" s="312"/>
      <c r="H9" s="312"/>
      <c r="I9" s="312"/>
      <c r="J9" s="312"/>
      <c r="K9" s="312"/>
      <c r="L9" s="312"/>
      <c r="M9" s="312"/>
      <c r="N9" s="312"/>
      <c r="O9" s="312"/>
      <c r="P9" s="313"/>
      <c r="Q9" s="45">
        <f>E9</f>
        <v>3</v>
      </c>
      <c r="R9" s="35"/>
    </row>
    <row r="10" spans="3:17" ht="15" customHeight="1">
      <c r="C10" s="60"/>
      <c r="D10" s="61"/>
      <c r="E10" s="61"/>
      <c r="F10" s="61"/>
      <c r="G10" s="61"/>
      <c r="H10" s="61"/>
      <c r="I10" s="61"/>
      <c r="J10" s="61"/>
      <c r="K10" s="61"/>
      <c r="L10" s="61"/>
      <c r="M10" s="61"/>
      <c r="N10" s="61"/>
      <c r="O10" s="61"/>
      <c r="P10" s="61"/>
      <c r="Q10" s="61"/>
    </row>
    <row r="11" spans="3:17" ht="15" customHeight="1">
      <c r="C11" s="303" t="s">
        <v>632</v>
      </c>
      <c r="D11" s="303"/>
      <c r="E11" s="303"/>
      <c r="F11" s="303"/>
      <c r="G11" s="303"/>
      <c r="H11" s="303"/>
      <c r="I11" s="303"/>
      <c r="J11" s="303"/>
      <c r="K11" s="303"/>
      <c r="L11" s="303"/>
      <c r="M11" s="303"/>
      <c r="N11" s="303"/>
      <c r="O11" s="303"/>
      <c r="P11" s="303"/>
      <c r="Q11" s="63"/>
    </row>
    <row r="12" spans="3:17" ht="30" customHeight="1">
      <c r="C12" s="38" t="s">
        <v>1</v>
      </c>
      <c r="D12" s="38" t="s">
        <v>2</v>
      </c>
      <c r="E12" s="38" t="s">
        <v>4</v>
      </c>
      <c r="F12" s="38" t="s">
        <v>5</v>
      </c>
      <c r="G12" s="38" t="s">
        <v>6</v>
      </c>
      <c r="H12" s="38" t="s">
        <v>7</v>
      </c>
      <c r="I12" s="38" t="s">
        <v>8</v>
      </c>
      <c r="J12" s="38" t="s">
        <v>9</v>
      </c>
      <c r="K12" s="38" t="s">
        <v>10</v>
      </c>
      <c r="L12" s="38" t="s">
        <v>11</v>
      </c>
      <c r="M12" s="38" t="s">
        <v>12</v>
      </c>
      <c r="N12" s="38" t="s">
        <v>13</v>
      </c>
      <c r="O12" s="38" t="s">
        <v>14</v>
      </c>
      <c r="P12" s="38" t="s">
        <v>15</v>
      </c>
      <c r="Q12" s="64" t="s">
        <v>16</v>
      </c>
    </row>
    <row r="13" spans="3:18" ht="30" customHeight="1">
      <c r="C13" s="65" t="s">
        <v>582</v>
      </c>
      <c r="D13" s="66" t="s">
        <v>17</v>
      </c>
      <c r="E13" s="67">
        <f>'Исходная информация'!G11</f>
        <v>81.51</v>
      </c>
      <c r="F13" s="67">
        <f>'Исходная информация'!H11</f>
        <v>90.85</v>
      </c>
      <c r="G13" s="67">
        <f>'Исходная информация'!I11</f>
        <v>84.72</v>
      </c>
      <c r="H13" s="67">
        <f>'Исходная информация'!J11</f>
        <v>51.09</v>
      </c>
      <c r="I13" s="67">
        <f>'Исходная информация'!K11</f>
        <v>16.48</v>
      </c>
      <c r="J13" s="67">
        <f>'Исходная информация'!L11</f>
        <v>0</v>
      </c>
      <c r="K13" s="67">
        <f>'Исходная информация'!M11</f>
        <v>0</v>
      </c>
      <c r="L13" s="67">
        <f>'Исходная информация'!N11</f>
        <v>0</v>
      </c>
      <c r="M13" s="67">
        <f>'Исходная информация'!O11</f>
        <v>0</v>
      </c>
      <c r="N13" s="67">
        <f>'Исходная информация'!P11</f>
        <v>35.52</v>
      </c>
      <c r="O13" s="67">
        <f>'Исходная информация'!Q11</f>
        <v>0</v>
      </c>
      <c r="P13" s="67">
        <f>'Исходная информация'!R11</f>
        <v>0</v>
      </c>
      <c r="Q13" s="68">
        <f>SUM(E13:P13)</f>
        <v>360.1700000000001</v>
      </c>
      <c r="R13" s="69"/>
    </row>
    <row r="14" spans="3:18" ht="30" customHeight="1">
      <c r="C14" s="65" t="s">
        <v>581</v>
      </c>
      <c r="D14" s="66" t="s">
        <v>17</v>
      </c>
      <c r="E14" s="67">
        <f>SUM(E15:E24)</f>
        <v>0</v>
      </c>
      <c r="F14" s="67">
        <f aca="true" t="shared" si="0" ref="F14:P14">SUM(F15:F24)</f>
        <v>0</v>
      </c>
      <c r="G14" s="67">
        <f t="shared" si="0"/>
        <v>0</v>
      </c>
      <c r="H14" s="67">
        <f t="shared" si="0"/>
        <v>0</v>
      </c>
      <c r="I14" s="67">
        <f t="shared" si="0"/>
        <v>0</v>
      </c>
      <c r="J14" s="67">
        <f t="shared" si="0"/>
        <v>0</v>
      </c>
      <c r="K14" s="67">
        <f t="shared" si="0"/>
        <v>0</v>
      </c>
      <c r="L14" s="67">
        <f t="shared" si="0"/>
        <v>0</v>
      </c>
      <c r="M14" s="67">
        <f t="shared" si="0"/>
        <v>0</v>
      </c>
      <c r="N14" s="67">
        <f t="shared" si="0"/>
        <v>0</v>
      </c>
      <c r="O14" s="67">
        <f t="shared" si="0"/>
        <v>0</v>
      </c>
      <c r="P14" s="67">
        <f t="shared" si="0"/>
        <v>0</v>
      </c>
      <c r="Q14" s="68">
        <f>SUM(E14:P14)</f>
        <v>0</v>
      </c>
      <c r="R14" s="70"/>
    </row>
    <row r="15" spans="3:18" ht="45" customHeight="1">
      <c r="C15" s="71" t="s">
        <v>637</v>
      </c>
      <c r="D15" s="72" t="s">
        <v>17</v>
      </c>
      <c r="E15" s="73">
        <f>_xlfn.IFERROR('Расчет (Здание 1)'!F36,0)</f>
        <v>0</v>
      </c>
      <c r="F15" s="73">
        <f>_xlfn.IFERROR('Расчет (Здание 1)'!G36,0)</f>
        <v>0</v>
      </c>
      <c r="G15" s="73">
        <f>_xlfn.IFERROR('Расчет (Здание 1)'!H36,0)</f>
        <v>0</v>
      </c>
      <c r="H15" s="73">
        <f>_xlfn.IFERROR('Расчет (Здание 1)'!I36,0)</f>
        <v>0</v>
      </c>
      <c r="I15" s="73">
        <f>_xlfn.IFERROR('Расчет (Здание 1)'!J36,0)</f>
        <v>0</v>
      </c>
      <c r="J15" s="73">
        <f>_xlfn.IFERROR('Расчет (Здание 1)'!K36,0)</f>
        <v>0</v>
      </c>
      <c r="K15" s="73">
        <f>_xlfn.IFERROR('Расчет (Здание 1)'!L36,0)</f>
        <v>0</v>
      </c>
      <c r="L15" s="73">
        <f>_xlfn.IFERROR('Расчет (Здание 1)'!M36,0)</f>
        <v>0</v>
      </c>
      <c r="M15" s="73">
        <f>_xlfn.IFERROR('Расчет (Здание 1)'!N36,0)</f>
        <v>0</v>
      </c>
      <c r="N15" s="73">
        <f>_xlfn.IFERROR('Расчет (Здание 1)'!O36,0)</f>
        <v>0</v>
      </c>
      <c r="O15" s="73">
        <f>_xlfn.IFERROR('Расчет (Здание 1)'!P36,0)</f>
        <v>0</v>
      </c>
      <c r="P15" s="73">
        <f>_xlfn.IFERROR('Расчет (Здание 1)'!Q36,0)</f>
        <v>0</v>
      </c>
      <c r="Q15" s="68"/>
      <c r="R15" s="69"/>
    </row>
    <row r="16" spans="3:18" ht="45" customHeight="1">
      <c r="C16" s="71" t="s">
        <v>638</v>
      </c>
      <c r="D16" s="72" t="s">
        <v>17</v>
      </c>
      <c r="E16" s="73">
        <f>_xlfn.IFERROR('Расчет (Здание 2)'!F36,0)</f>
        <v>0</v>
      </c>
      <c r="F16" s="73">
        <f>_xlfn.IFERROR('Расчет (Здание 2)'!G36,0)</f>
        <v>0</v>
      </c>
      <c r="G16" s="73">
        <f>_xlfn.IFERROR('Расчет (Здание 2)'!H36,0)</f>
        <v>0</v>
      </c>
      <c r="H16" s="73">
        <f>_xlfn.IFERROR('Расчет (Здание 2)'!I36,0)</f>
        <v>0</v>
      </c>
      <c r="I16" s="73">
        <f>_xlfn.IFERROR('Расчет (Здание 2)'!J36,0)</f>
        <v>0</v>
      </c>
      <c r="J16" s="73">
        <f>_xlfn.IFERROR('Расчет (Здание 2)'!K36,0)</f>
        <v>0</v>
      </c>
      <c r="K16" s="73">
        <f>_xlfn.IFERROR('Расчет (Здание 2)'!L36,0)</f>
        <v>0</v>
      </c>
      <c r="L16" s="73">
        <f>_xlfn.IFERROR('Расчет (Здание 2)'!M36,0)</f>
        <v>0</v>
      </c>
      <c r="M16" s="73">
        <f>_xlfn.IFERROR('Расчет (Здание 2)'!N36,0)</f>
        <v>0</v>
      </c>
      <c r="N16" s="73">
        <f>_xlfn.IFERROR('Расчет (Здание 2)'!O36,0)</f>
        <v>0</v>
      </c>
      <c r="O16" s="73">
        <f>_xlfn.IFERROR('Расчет (Здание 2)'!P36,0)</f>
        <v>0</v>
      </c>
      <c r="P16" s="73">
        <f>_xlfn.IFERROR('Расчет (Здание 2)'!Q36,0)</f>
        <v>0</v>
      </c>
      <c r="Q16" s="68"/>
      <c r="R16" s="69"/>
    </row>
    <row r="17" spans="3:18" ht="45" customHeight="1">
      <c r="C17" s="71" t="s">
        <v>639</v>
      </c>
      <c r="D17" s="72" t="s">
        <v>17</v>
      </c>
      <c r="E17" s="73">
        <f>_xlfn.IFERROR('Расчет (Здание 3)'!F36,0)</f>
        <v>0</v>
      </c>
      <c r="F17" s="73">
        <f>_xlfn.IFERROR('Расчет (Здание 3)'!G36,0)</f>
        <v>0</v>
      </c>
      <c r="G17" s="73">
        <f>_xlfn.IFERROR('Расчет (Здание 3)'!H36,0)</f>
        <v>0</v>
      </c>
      <c r="H17" s="73">
        <f>_xlfn.IFERROR('Расчет (Здание 3)'!I36,0)</f>
        <v>0</v>
      </c>
      <c r="I17" s="73">
        <f>_xlfn.IFERROR('Расчет (Здание 3)'!J36,0)</f>
        <v>0</v>
      </c>
      <c r="J17" s="73">
        <f>_xlfn.IFERROR('Расчет (Здание 3)'!K36,0)</f>
        <v>0</v>
      </c>
      <c r="K17" s="73">
        <f>_xlfn.IFERROR('Расчет (Здание 3)'!L36,0)</f>
        <v>0</v>
      </c>
      <c r="L17" s="73">
        <f>_xlfn.IFERROR('Расчет (Здание 3)'!M36,0)</f>
        <v>0</v>
      </c>
      <c r="M17" s="73">
        <f>_xlfn.IFERROR('Расчет (Здание 3)'!N36,0)</f>
        <v>0</v>
      </c>
      <c r="N17" s="73">
        <f>_xlfn.IFERROR('Расчет (Здание 3)'!O36,0)</f>
        <v>0</v>
      </c>
      <c r="O17" s="73">
        <f>_xlfn.IFERROR('Расчет (Здание 3)'!P36,0)</f>
        <v>0</v>
      </c>
      <c r="P17" s="73">
        <f>_xlfn.IFERROR('Расчет (Здание 3)'!Q36,0)</f>
        <v>0</v>
      </c>
      <c r="Q17" s="68"/>
      <c r="R17" s="69"/>
    </row>
    <row r="18" spans="3:18" ht="45" customHeight="1">
      <c r="C18" s="71" t="s">
        <v>640</v>
      </c>
      <c r="D18" s="72" t="s">
        <v>17</v>
      </c>
      <c r="E18" s="73">
        <f>_xlfn.IFERROR('Расчет (Здание 4)'!F36,0)</f>
        <v>0</v>
      </c>
      <c r="F18" s="73">
        <f>_xlfn.IFERROR('Расчет (Здание 4)'!G36,0)</f>
        <v>0</v>
      </c>
      <c r="G18" s="73">
        <f>_xlfn.IFERROR('Расчет (Здание 4)'!H36,0)</f>
        <v>0</v>
      </c>
      <c r="H18" s="73">
        <f>_xlfn.IFERROR('Расчет (Здание 4)'!I36,0)</f>
        <v>0</v>
      </c>
      <c r="I18" s="73">
        <f>_xlfn.IFERROR('Расчет (Здание 4)'!J36,0)</f>
        <v>0</v>
      </c>
      <c r="J18" s="73">
        <f>_xlfn.IFERROR('Расчет (Здание 4)'!K36,0)</f>
        <v>0</v>
      </c>
      <c r="K18" s="73">
        <f>_xlfn.IFERROR('Расчет (Здание 4)'!L36,0)</f>
        <v>0</v>
      </c>
      <c r="L18" s="73">
        <f>_xlfn.IFERROR('Расчет (Здание 4)'!M36,0)</f>
        <v>0</v>
      </c>
      <c r="M18" s="73">
        <f>_xlfn.IFERROR('Расчет (Здание 4)'!N36,0)</f>
        <v>0</v>
      </c>
      <c r="N18" s="73">
        <f>_xlfn.IFERROR('Расчет (Здание 4)'!O36,0)</f>
        <v>0</v>
      </c>
      <c r="O18" s="73">
        <f>_xlfn.IFERROR('Расчет (Здание 4)'!P36,0)</f>
        <v>0</v>
      </c>
      <c r="P18" s="73">
        <f>_xlfn.IFERROR('Расчет (Здание 4)'!Q36,0)</f>
        <v>0</v>
      </c>
      <c r="Q18" s="68"/>
      <c r="R18" s="69"/>
    </row>
    <row r="19" spans="3:18" ht="45" customHeight="1">
      <c r="C19" s="71" t="s">
        <v>641</v>
      </c>
      <c r="D19" s="72" t="s">
        <v>17</v>
      </c>
      <c r="E19" s="73">
        <f>_xlfn.IFERROR('Расчет (Здание 5)'!F36,0)</f>
        <v>0</v>
      </c>
      <c r="F19" s="73">
        <f>_xlfn.IFERROR('Расчет (Здание 5)'!G36,0)</f>
        <v>0</v>
      </c>
      <c r="G19" s="73">
        <f>_xlfn.IFERROR('Расчет (Здание 5)'!H36,0)</f>
        <v>0</v>
      </c>
      <c r="H19" s="73">
        <f>_xlfn.IFERROR('Расчет (Здание 5)'!I36,0)</f>
        <v>0</v>
      </c>
      <c r="I19" s="73">
        <f>_xlfn.IFERROR('Расчет (Здание 5)'!J36,0)</f>
        <v>0</v>
      </c>
      <c r="J19" s="73">
        <f>_xlfn.IFERROR('Расчет (Здание 5)'!K36,0)</f>
        <v>0</v>
      </c>
      <c r="K19" s="73">
        <f>_xlfn.IFERROR('Расчет (Здание 5)'!L36,0)</f>
        <v>0</v>
      </c>
      <c r="L19" s="73">
        <f>_xlfn.IFERROR('Расчет (Здание 5)'!M36,0)</f>
        <v>0</v>
      </c>
      <c r="M19" s="73">
        <f>_xlfn.IFERROR('Расчет (Здание 5)'!N36,0)</f>
        <v>0</v>
      </c>
      <c r="N19" s="73">
        <f>_xlfn.IFERROR('Расчет (Здание 5)'!O36,0)</f>
        <v>0</v>
      </c>
      <c r="O19" s="73">
        <f>_xlfn.IFERROR('Расчет (Здание 5)'!P36,0)</f>
        <v>0</v>
      </c>
      <c r="P19" s="73">
        <f>_xlfn.IFERROR('Расчет (Здание 5)'!Q36,0)</f>
        <v>0</v>
      </c>
      <c r="Q19" s="68"/>
      <c r="R19" s="69"/>
    </row>
    <row r="20" spans="3:18" ht="45" customHeight="1">
      <c r="C20" s="71" t="s">
        <v>642</v>
      </c>
      <c r="D20" s="72" t="s">
        <v>17</v>
      </c>
      <c r="E20" s="73">
        <f>_xlfn.IFERROR('Расчет (Здание 6)'!F36,0)</f>
        <v>0</v>
      </c>
      <c r="F20" s="73">
        <f>_xlfn.IFERROR('Расчет (Здание 6)'!G36,0)</f>
        <v>0</v>
      </c>
      <c r="G20" s="73">
        <f>_xlfn.IFERROR('Расчет (Здание 6)'!H36,0)</f>
        <v>0</v>
      </c>
      <c r="H20" s="73">
        <f>_xlfn.IFERROR('Расчет (Здание 6)'!I36,0)</f>
        <v>0</v>
      </c>
      <c r="I20" s="73">
        <f>_xlfn.IFERROR('Расчет (Здание 6)'!J36,0)</f>
        <v>0</v>
      </c>
      <c r="J20" s="73">
        <f>_xlfn.IFERROR('Расчет (Здание 6)'!K36,0)</f>
        <v>0</v>
      </c>
      <c r="K20" s="73">
        <f>_xlfn.IFERROR('Расчет (Здание 6)'!L36,0)</f>
        <v>0</v>
      </c>
      <c r="L20" s="73">
        <f>_xlfn.IFERROR('Расчет (Здание 6)'!M36,0)</f>
        <v>0</v>
      </c>
      <c r="M20" s="73">
        <f>_xlfn.IFERROR('Расчет (Здание 6)'!N36,0)</f>
        <v>0</v>
      </c>
      <c r="N20" s="73">
        <f>_xlfn.IFERROR('Расчет (Здание 6)'!O36,0)</f>
        <v>0</v>
      </c>
      <c r="O20" s="73">
        <f>_xlfn.IFERROR('Расчет (Здание 6)'!P36,0)</f>
        <v>0</v>
      </c>
      <c r="P20" s="73">
        <f>_xlfn.IFERROR('Расчет (Здание 6)'!Q36,0)</f>
        <v>0</v>
      </c>
      <c r="Q20" s="68"/>
      <c r="R20" s="69"/>
    </row>
    <row r="21" spans="3:18" ht="45" customHeight="1">
      <c r="C21" s="71" t="s">
        <v>643</v>
      </c>
      <c r="D21" s="72" t="s">
        <v>17</v>
      </c>
      <c r="E21" s="73">
        <f>_xlfn.IFERROR('Расчет (Здание 7)'!F36,0)</f>
        <v>0</v>
      </c>
      <c r="F21" s="73">
        <f>_xlfn.IFERROR('Расчет (Здание 7)'!G36,0)</f>
        <v>0</v>
      </c>
      <c r="G21" s="73">
        <f>_xlfn.IFERROR('Расчет (Здание 7)'!H36,0)</f>
        <v>0</v>
      </c>
      <c r="H21" s="73">
        <f>_xlfn.IFERROR('Расчет (Здание 7)'!I36,0)</f>
        <v>0</v>
      </c>
      <c r="I21" s="73">
        <f>_xlfn.IFERROR('Расчет (Здание 7)'!J36,0)</f>
        <v>0</v>
      </c>
      <c r="J21" s="73">
        <f>_xlfn.IFERROR('Расчет (Здание 7)'!K36,0)</f>
        <v>0</v>
      </c>
      <c r="K21" s="73">
        <f>_xlfn.IFERROR('Расчет (Здание 7)'!L36,0)</f>
        <v>0</v>
      </c>
      <c r="L21" s="73">
        <f>_xlfn.IFERROR('Расчет (Здание 7)'!M36,0)</f>
        <v>0</v>
      </c>
      <c r="M21" s="73">
        <f>_xlfn.IFERROR('Расчет (Здание 7)'!N36,0)</f>
        <v>0</v>
      </c>
      <c r="N21" s="73">
        <f>_xlfn.IFERROR('Расчет (Здание 7)'!O36,0)</f>
        <v>0</v>
      </c>
      <c r="O21" s="73">
        <f>_xlfn.IFERROR('Расчет (Здание 7)'!P36,0)</f>
        <v>0</v>
      </c>
      <c r="P21" s="73">
        <f>_xlfn.IFERROR('Расчет (Здание 7)'!Q36,0)</f>
        <v>0</v>
      </c>
      <c r="Q21" s="68"/>
      <c r="R21" s="69"/>
    </row>
    <row r="22" spans="3:18" ht="45" customHeight="1">
      <c r="C22" s="71" t="s">
        <v>644</v>
      </c>
      <c r="D22" s="72" t="s">
        <v>17</v>
      </c>
      <c r="E22" s="73">
        <f>_xlfn.IFERROR('Расчет (Здание 8)'!F36,0)</f>
        <v>0</v>
      </c>
      <c r="F22" s="73">
        <f>_xlfn.IFERROR('Расчет (Здание 8)'!G36,0)</f>
        <v>0</v>
      </c>
      <c r="G22" s="73">
        <f>_xlfn.IFERROR('Расчет (Здание 8)'!H36,0)</f>
        <v>0</v>
      </c>
      <c r="H22" s="73">
        <f>_xlfn.IFERROR('Расчет (Здание 8)'!I36,0)</f>
        <v>0</v>
      </c>
      <c r="I22" s="73">
        <f>_xlfn.IFERROR('Расчет (Здание 8)'!J36,0)</f>
        <v>0</v>
      </c>
      <c r="J22" s="73">
        <f>_xlfn.IFERROR('Расчет (Здание 8)'!K36,0)</f>
        <v>0</v>
      </c>
      <c r="K22" s="73">
        <f>_xlfn.IFERROR('Расчет (Здание 8)'!L36,0)</f>
        <v>0</v>
      </c>
      <c r="L22" s="73">
        <f>_xlfn.IFERROR('Расчет (Здание 8)'!M36,0)</f>
        <v>0</v>
      </c>
      <c r="M22" s="73">
        <f>_xlfn.IFERROR('Расчет (Здание 8)'!N36,0)</f>
        <v>0</v>
      </c>
      <c r="N22" s="73">
        <f>_xlfn.IFERROR('Расчет (Здание 8)'!O36,0)</f>
        <v>0</v>
      </c>
      <c r="O22" s="73">
        <f>_xlfn.IFERROR('Расчет (Здание 8)'!P36,0)</f>
        <v>0</v>
      </c>
      <c r="P22" s="73">
        <f>_xlfn.IFERROR('Расчет (Здание 8)'!Q36,0)</f>
        <v>0</v>
      </c>
      <c r="Q22" s="68"/>
      <c r="R22" s="69"/>
    </row>
    <row r="23" spans="3:18" ht="45" customHeight="1">
      <c r="C23" s="71" t="s">
        <v>645</v>
      </c>
      <c r="D23" s="72" t="s">
        <v>17</v>
      </c>
      <c r="E23" s="73">
        <f>_xlfn.IFERROR('Расчет (Здание 9)'!F36,0)</f>
        <v>0</v>
      </c>
      <c r="F23" s="73">
        <f>_xlfn.IFERROR('Расчет (Здание 9)'!G36,0)</f>
        <v>0</v>
      </c>
      <c r="G23" s="73">
        <f>_xlfn.IFERROR('Расчет (Здание 9)'!H36,0)</f>
        <v>0</v>
      </c>
      <c r="H23" s="73">
        <f>_xlfn.IFERROR('Расчет (Здание 9)'!I36,0)</f>
        <v>0</v>
      </c>
      <c r="I23" s="73">
        <f>_xlfn.IFERROR('Расчет (Здание 9)'!J36,0)</f>
        <v>0</v>
      </c>
      <c r="J23" s="73">
        <f>_xlfn.IFERROR('Расчет (Здание 9)'!K36,0)</f>
        <v>0</v>
      </c>
      <c r="K23" s="73">
        <f>_xlfn.IFERROR('Расчет (Здание 9)'!L36,0)</f>
        <v>0</v>
      </c>
      <c r="L23" s="73">
        <f>_xlfn.IFERROR('Расчет (Здание 9)'!M36,0)</f>
        <v>0</v>
      </c>
      <c r="M23" s="73">
        <f>_xlfn.IFERROR('Расчет (Здание 9)'!N36,0)</f>
        <v>0</v>
      </c>
      <c r="N23" s="73">
        <f>_xlfn.IFERROR('Расчет (Здание 9)'!O36,0)</f>
        <v>0</v>
      </c>
      <c r="O23" s="73">
        <f>_xlfn.IFERROR('Расчет (Здание 9)'!P36,0)</f>
        <v>0</v>
      </c>
      <c r="P23" s="73">
        <f>_xlfn.IFERROR('Расчет (Здание 9)'!Q36,0)</f>
        <v>0</v>
      </c>
      <c r="Q23" s="68"/>
      <c r="R23" s="69"/>
    </row>
    <row r="24" spans="3:18" ht="45" customHeight="1">
      <c r="C24" s="71" t="s">
        <v>646</v>
      </c>
      <c r="D24" s="72" t="s">
        <v>17</v>
      </c>
      <c r="E24" s="73">
        <f>_xlfn.IFERROR('Расчет (Здание 10)'!F36,0)</f>
        <v>0</v>
      </c>
      <c r="F24" s="73">
        <f>_xlfn.IFERROR('Расчет (Здание 10)'!G36,0)</f>
        <v>0</v>
      </c>
      <c r="G24" s="73">
        <f>_xlfn.IFERROR('Расчет (Здание 10)'!H36,0)</f>
        <v>0</v>
      </c>
      <c r="H24" s="73">
        <f>_xlfn.IFERROR('Расчет (Здание 10)'!I36,0)</f>
        <v>0</v>
      </c>
      <c r="I24" s="73">
        <f>_xlfn.IFERROR('Расчет (Здание 10)'!J36,0)</f>
        <v>0</v>
      </c>
      <c r="J24" s="73">
        <f>_xlfn.IFERROR('Расчет (Здание 10)'!K36,0)</f>
        <v>0</v>
      </c>
      <c r="K24" s="73">
        <f>_xlfn.IFERROR('Расчет (Здание 10)'!L36,0)</f>
        <v>0</v>
      </c>
      <c r="L24" s="73">
        <f>_xlfn.IFERROR('Расчет (Здание 10)'!M36,0)</f>
        <v>0</v>
      </c>
      <c r="M24" s="73">
        <f>_xlfn.IFERROR('Расчет (Здание 10)'!N36,0)</f>
        <v>0</v>
      </c>
      <c r="N24" s="73">
        <f>_xlfn.IFERROR('Расчет (Здание 10)'!O36,0)</f>
        <v>0</v>
      </c>
      <c r="O24" s="73">
        <f>_xlfn.IFERROR('Расчет (Здание 10)'!P36,0)</f>
        <v>0</v>
      </c>
      <c r="P24" s="73">
        <f>_xlfn.IFERROR('Расчет (Здание 10)'!Q36,0)</f>
        <v>0</v>
      </c>
      <c r="Q24" s="68"/>
      <c r="R24" s="69"/>
    </row>
    <row r="25" spans="3:18" ht="45" customHeight="1">
      <c r="C25" s="53" t="s">
        <v>630</v>
      </c>
      <c r="D25" s="66" t="s">
        <v>17</v>
      </c>
      <c r="E25" s="73">
        <f aca="true" t="shared" si="1" ref="E25:P25">IF(E26&lt;0,0,E26)</f>
        <v>81.51</v>
      </c>
      <c r="F25" s="73">
        <f t="shared" si="1"/>
        <v>90.85</v>
      </c>
      <c r="G25" s="73">
        <f t="shared" si="1"/>
        <v>84.72</v>
      </c>
      <c r="H25" s="73">
        <f t="shared" si="1"/>
        <v>51.09</v>
      </c>
      <c r="I25" s="73">
        <f t="shared" si="1"/>
        <v>16.48</v>
      </c>
      <c r="J25" s="73">
        <f t="shared" si="1"/>
        <v>0</v>
      </c>
      <c r="K25" s="73">
        <f t="shared" si="1"/>
        <v>0</v>
      </c>
      <c r="L25" s="73">
        <f t="shared" si="1"/>
        <v>0</v>
      </c>
      <c r="M25" s="73">
        <f t="shared" si="1"/>
        <v>0</v>
      </c>
      <c r="N25" s="73">
        <f t="shared" si="1"/>
        <v>35.52</v>
      </c>
      <c r="O25" s="73">
        <f t="shared" si="1"/>
        <v>0</v>
      </c>
      <c r="P25" s="73">
        <f t="shared" si="1"/>
        <v>0</v>
      </c>
      <c r="Q25" s="68">
        <f>SUM(E25:P25)</f>
        <v>360.1700000000001</v>
      </c>
      <c r="R25" s="69"/>
    </row>
    <row r="26" spans="3:18" ht="24.75" customHeight="1">
      <c r="C26" s="309" t="s">
        <v>629</v>
      </c>
      <c r="D26" s="72" t="s">
        <v>17</v>
      </c>
      <c r="E26" s="73">
        <f aca="true" t="shared" si="2" ref="E26:P26">E13-E14</f>
        <v>81.51</v>
      </c>
      <c r="F26" s="73">
        <f t="shared" si="2"/>
        <v>90.85</v>
      </c>
      <c r="G26" s="73">
        <f t="shared" si="2"/>
        <v>84.72</v>
      </c>
      <c r="H26" s="73">
        <f t="shared" si="2"/>
        <v>51.09</v>
      </c>
      <c r="I26" s="73">
        <f t="shared" si="2"/>
        <v>16.48</v>
      </c>
      <c r="J26" s="73">
        <f t="shared" si="2"/>
        <v>0</v>
      </c>
      <c r="K26" s="73">
        <f t="shared" si="2"/>
        <v>0</v>
      </c>
      <c r="L26" s="73">
        <f t="shared" si="2"/>
        <v>0</v>
      </c>
      <c r="M26" s="73">
        <f t="shared" si="2"/>
        <v>0</v>
      </c>
      <c r="N26" s="73">
        <f t="shared" si="2"/>
        <v>35.52</v>
      </c>
      <c r="O26" s="73">
        <f t="shared" si="2"/>
        <v>0</v>
      </c>
      <c r="P26" s="73">
        <f t="shared" si="2"/>
        <v>0</v>
      </c>
      <c r="Q26" s="68">
        <f>SUM(E26:P26)</f>
        <v>360.1700000000001</v>
      </c>
      <c r="R26" s="69"/>
    </row>
    <row r="27" spans="3:18" ht="24.75" customHeight="1">
      <c r="C27" s="310"/>
      <c r="D27" s="45" t="s">
        <v>36</v>
      </c>
      <c r="E27" s="73">
        <f aca="true" t="shared" si="3" ref="E27:Q27">_xlfn.IFERROR(E26/E13*100,0)</f>
        <v>100</v>
      </c>
      <c r="F27" s="73">
        <f t="shared" si="3"/>
        <v>100</v>
      </c>
      <c r="G27" s="73">
        <f t="shared" si="3"/>
        <v>100</v>
      </c>
      <c r="H27" s="73">
        <f t="shared" si="3"/>
        <v>100</v>
      </c>
      <c r="I27" s="73">
        <f t="shared" si="3"/>
        <v>100</v>
      </c>
      <c r="J27" s="73">
        <f t="shared" si="3"/>
        <v>0</v>
      </c>
      <c r="K27" s="73">
        <f t="shared" si="3"/>
        <v>0</v>
      </c>
      <c r="L27" s="73">
        <f t="shared" si="3"/>
        <v>0</v>
      </c>
      <c r="M27" s="73">
        <f t="shared" si="3"/>
        <v>0</v>
      </c>
      <c r="N27" s="73">
        <f t="shared" si="3"/>
        <v>100</v>
      </c>
      <c r="O27" s="73">
        <f t="shared" si="3"/>
        <v>0</v>
      </c>
      <c r="P27" s="73">
        <f t="shared" si="3"/>
        <v>0</v>
      </c>
      <c r="Q27" s="68">
        <f t="shared" si="3"/>
        <v>100</v>
      </c>
      <c r="R27" s="69"/>
    </row>
    <row r="28" spans="3:18" ht="60" hidden="1">
      <c r="C28" s="53" t="s">
        <v>635</v>
      </c>
      <c r="D28" s="45" t="s">
        <v>36</v>
      </c>
      <c r="E28" s="73">
        <f aca="true" t="shared" si="4" ref="E28:Q28">_xlfn.IFERROR(E25/E13*100,0)</f>
        <v>100</v>
      </c>
      <c r="F28" s="73">
        <f t="shared" si="4"/>
        <v>100</v>
      </c>
      <c r="G28" s="73">
        <f t="shared" si="4"/>
        <v>100</v>
      </c>
      <c r="H28" s="73">
        <f t="shared" si="4"/>
        <v>100</v>
      </c>
      <c r="I28" s="73">
        <f t="shared" si="4"/>
        <v>100</v>
      </c>
      <c r="J28" s="73">
        <f t="shared" si="4"/>
        <v>0</v>
      </c>
      <c r="K28" s="73">
        <f t="shared" si="4"/>
        <v>0</v>
      </c>
      <c r="L28" s="73">
        <f t="shared" si="4"/>
        <v>0</v>
      </c>
      <c r="M28" s="73">
        <f t="shared" si="4"/>
        <v>0</v>
      </c>
      <c r="N28" s="73">
        <f t="shared" si="4"/>
        <v>100</v>
      </c>
      <c r="O28" s="73">
        <f t="shared" si="4"/>
        <v>0</v>
      </c>
      <c r="P28" s="73">
        <f t="shared" si="4"/>
        <v>0</v>
      </c>
      <c r="Q28" s="68">
        <f t="shared" si="4"/>
        <v>100</v>
      </c>
      <c r="R28" s="69"/>
    </row>
    <row r="29" spans="3:17" s="75" customFormat="1" ht="24.75" customHeight="1">
      <c r="C29" s="303" t="s">
        <v>633</v>
      </c>
      <c r="D29" s="303"/>
      <c r="E29" s="303"/>
      <c r="F29" s="303"/>
      <c r="G29" s="303"/>
      <c r="H29" s="303"/>
      <c r="I29" s="303"/>
      <c r="J29" s="303"/>
      <c r="K29" s="303"/>
      <c r="L29" s="303"/>
      <c r="M29" s="303"/>
      <c r="N29" s="303"/>
      <c r="O29" s="303"/>
      <c r="P29" s="303"/>
      <c r="Q29" s="74"/>
    </row>
    <row r="30" spans="3:17" ht="30" customHeight="1">
      <c r="C30" s="38" t="s">
        <v>1</v>
      </c>
      <c r="D30" s="38" t="s">
        <v>2</v>
      </c>
      <c r="E30" s="38" t="s">
        <v>4</v>
      </c>
      <c r="F30" s="38" t="s">
        <v>5</v>
      </c>
      <c r="G30" s="38" t="s">
        <v>6</v>
      </c>
      <c r="H30" s="38" t="s">
        <v>7</v>
      </c>
      <c r="I30" s="38" t="s">
        <v>8</v>
      </c>
      <c r="J30" s="38" t="s">
        <v>9</v>
      </c>
      <c r="K30" s="38" t="s">
        <v>10</v>
      </c>
      <c r="L30" s="38" t="s">
        <v>11</v>
      </c>
      <c r="M30" s="38" t="s">
        <v>12</v>
      </c>
      <c r="N30" s="38" t="s">
        <v>13</v>
      </c>
      <c r="O30" s="38" t="s">
        <v>14</v>
      </c>
      <c r="P30" s="38" t="s">
        <v>15</v>
      </c>
      <c r="Q30" s="64" t="s">
        <v>16</v>
      </c>
    </row>
    <row r="31" spans="3:17" ht="30" customHeight="1">
      <c r="C31" s="65" t="s">
        <v>582</v>
      </c>
      <c r="D31" s="66" t="s">
        <v>17</v>
      </c>
      <c r="E31" s="67">
        <f>E13</f>
        <v>81.51</v>
      </c>
      <c r="F31" s="67">
        <f aca="true" t="shared" si="5" ref="F31:P31">F13</f>
        <v>90.85</v>
      </c>
      <c r="G31" s="67">
        <f t="shared" si="5"/>
        <v>84.72</v>
      </c>
      <c r="H31" s="67">
        <f t="shared" si="5"/>
        <v>51.09</v>
      </c>
      <c r="I31" s="67">
        <f t="shared" si="5"/>
        <v>16.48</v>
      </c>
      <c r="J31" s="67">
        <f t="shared" si="5"/>
        <v>0</v>
      </c>
      <c r="K31" s="67">
        <f t="shared" si="5"/>
        <v>0</v>
      </c>
      <c r="L31" s="67">
        <f t="shared" si="5"/>
        <v>0</v>
      </c>
      <c r="M31" s="67">
        <f t="shared" si="5"/>
        <v>0</v>
      </c>
      <c r="N31" s="67">
        <f t="shared" si="5"/>
        <v>35.52</v>
      </c>
      <c r="O31" s="67">
        <f t="shared" si="5"/>
        <v>0</v>
      </c>
      <c r="P31" s="67">
        <f t="shared" si="5"/>
        <v>0</v>
      </c>
      <c r="Q31" s="68">
        <f>SUM(E31:P31)</f>
        <v>360.1700000000001</v>
      </c>
    </row>
    <row r="32" spans="3:17" ht="30" customHeight="1">
      <c r="C32" s="76" t="s">
        <v>631</v>
      </c>
      <c r="D32" s="66" t="s">
        <v>17</v>
      </c>
      <c r="E32" s="67">
        <f>SUM(E33:E42)</f>
        <v>0</v>
      </c>
      <c r="F32" s="67">
        <f aca="true" t="shared" si="6" ref="F32:P32">SUM(F33:F42)</f>
        <v>0</v>
      </c>
      <c r="G32" s="67">
        <f t="shared" si="6"/>
        <v>0</v>
      </c>
      <c r="H32" s="67">
        <f t="shared" si="6"/>
        <v>0</v>
      </c>
      <c r="I32" s="67">
        <f t="shared" si="6"/>
        <v>0</v>
      </c>
      <c r="J32" s="67">
        <f t="shared" si="6"/>
        <v>0</v>
      </c>
      <c r="K32" s="67">
        <f t="shared" si="6"/>
        <v>0</v>
      </c>
      <c r="L32" s="67">
        <f t="shared" si="6"/>
        <v>0</v>
      </c>
      <c r="M32" s="67">
        <f t="shared" si="6"/>
        <v>0</v>
      </c>
      <c r="N32" s="67">
        <f t="shared" si="6"/>
        <v>0</v>
      </c>
      <c r="O32" s="67">
        <f t="shared" si="6"/>
        <v>0</v>
      </c>
      <c r="P32" s="67">
        <f t="shared" si="6"/>
        <v>0</v>
      </c>
      <c r="Q32" s="68">
        <f>SUM(E32:P32)</f>
        <v>0</v>
      </c>
    </row>
    <row r="33" spans="3:17" ht="30" customHeight="1">
      <c r="C33" s="77" t="str">
        <f>C15</f>
        <v>Здание 1</v>
      </c>
      <c r="D33" s="72" t="s">
        <v>17</v>
      </c>
      <c r="E33" s="73">
        <f>_xlfn.IFERROR('Расчет (Здание 1)'!F37,0)</f>
        <v>0</v>
      </c>
      <c r="F33" s="73">
        <f>_xlfn.IFERROR('Расчет (Здание 1)'!G37,0)</f>
        <v>0</v>
      </c>
      <c r="G33" s="73">
        <f>_xlfn.IFERROR('Расчет (Здание 1)'!H37,0)</f>
        <v>0</v>
      </c>
      <c r="H33" s="73">
        <f>_xlfn.IFERROR('Расчет (Здание 1)'!I37,0)</f>
        <v>0</v>
      </c>
      <c r="I33" s="73">
        <f>_xlfn.IFERROR('Расчет (Здание 1)'!J37,0)</f>
        <v>0</v>
      </c>
      <c r="J33" s="73">
        <f>_xlfn.IFERROR('Расчет (Здание 1)'!K37,0)</f>
        <v>0</v>
      </c>
      <c r="K33" s="73">
        <f>_xlfn.IFERROR('Расчет (Здание 1)'!L37,0)</f>
        <v>0</v>
      </c>
      <c r="L33" s="73">
        <f>_xlfn.IFERROR('Расчет (Здание 1)'!M37,0)</f>
        <v>0</v>
      </c>
      <c r="M33" s="73">
        <f>_xlfn.IFERROR('Расчет (Здание 1)'!N37,0)</f>
        <v>0</v>
      </c>
      <c r="N33" s="73">
        <f>_xlfn.IFERROR('Расчет (Здание 1)'!O37,0)</f>
        <v>0</v>
      </c>
      <c r="O33" s="73">
        <f>_xlfn.IFERROR('Расчет (Здание 1)'!P37,0)</f>
        <v>0</v>
      </c>
      <c r="P33" s="73">
        <f>_xlfn.IFERROR('Расчет (Здание 1)'!Q37,0)</f>
        <v>0</v>
      </c>
      <c r="Q33" s="68"/>
    </row>
    <row r="34" spans="3:17" ht="30" customHeight="1">
      <c r="C34" s="77" t="str">
        <f aca="true" t="shared" si="7" ref="C34:C42">C16</f>
        <v>Здание 2</v>
      </c>
      <c r="D34" s="72" t="s">
        <v>17</v>
      </c>
      <c r="E34" s="73">
        <f>_xlfn.IFERROR('Расчет (Здание 2)'!F37,0)</f>
        <v>0</v>
      </c>
      <c r="F34" s="73">
        <f>_xlfn.IFERROR('Расчет (Здание 2)'!G37,0)</f>
        <v>0</v>
      </c>
      <c r="G34" s="73">
        <f>_xlfn.IFERROR('Расчет (Здание 2)'!H37,0)</f>
        <v>0</v>
      </c>
      <c r="H34" s="73">
        <f>_xlfn.IFERROR('Расчет (Здание 2)'!I37,0)</f>
        <v>0</v>
      </c>
      <c r="I34" s="73">
        <f>_xlfn.IFERROR('Расчет (Здание 2)'!J37,0)</f>
        <v>0</v>
      </c>
      <c r="J34" s="73">
        <f>_xlfn.IFERROR('Расчет (Здание 2)'!K37,0)</f>
        <v>0</v>
      </c>
      <c r="K34" s="73">
        <f>_xlfn.IFERROR('Расчет (Здание 2)'!L37,0)</f>
        <v>0</v>
      </c>
      <c r="L34" s="73">
        <f>_xlfn.IFERROR('Расчет (Здание 2)'!M37,0)</f>
        <v>0</v>
      </c>
      <c r="M34" s="73">
        <f>_xlfn.IFERROR('Расчет (Здание 2)'!N37,0)</f>
        <v>0</v>
      </c>
      <c r="N34" s="73">
        <f>_xlfn.IFERROR('Расчет (Здание 2)'!O37,0)</f>
        <v>0</v>
      </c>
      <c r="O34" s="73">
        <f>_xlfn.IFERROR('Расчет (Здание 2)'!P37,0)</f>
        <v>0</v>
      </c>
      <c r="P34" s="73">
        <f>_xlfn.IFERROR('Расчет (Здание 2)'!Q37,0)</f>
        <v>0</v>
      </c>
      <c r="Q34" s="68"/>
    </row>
    <row r="35" spans="3:17" ht="30" customHeight="1">
      <c r="C35" s="77" t="str">
        <f t="shared" si="7"/>
        <v>Здание 3</v>
      </c>
      <c r="D35" s="72" t="s">
        <v>17</v>
      </c>
      <c r="E35" s="73">
        <f>_xlfn.IFERROR('Расчет (Здание 3)'!F37,0)</f>
        <v>0</v>
      </c>
      <c r="F35" s="73">
        <f>_xlfn.IFERROR('Расчет (Здание 3)'!G37,0)</f>
        <v>0</v>
      </c>
      <c r="G35" s="73">
        <f>_xlfn.IFERROR('Расчет (Здание 3)'!H37,0)</f>
        <v>0</v>
      </c>
      <c r="H35" s="73">
        <f>_xlfn.IFERROR('Расчет (Здание 3)'!I37,0)</f>
        <v>0</v>
      </c>
      <c r="I35" s="73">
        <f>_xlfn.IFERROR('Расчет (Здание 3)'!J37,0)</f>
        <v>0</v>
      </c>
      <c r="J35" s="73">
        <f>_xlfn.IFERROR('Расчет (Здание 3)'!K37,0)</f>
        <v>0</v>
      </c>
      <c r="K35" s="73">
        <f>_xlfn.IFERROR('Расчет (Здание 3)'!L37,0)</f>
        <v>0</v>
      </c>
      <c r="L35" s="73">
        <f>_xlfn.IFERROR('Расчет (Здание 3)'!M37,0)</f>
        <v>0</v>
      </c>
      <c r="M35" s="73">
        <f>_xlfn.IFERROR('Расчет (Здание 3)'!N37,0)</f>
        <v>0</v>
      </c>
      <c r="N35" s="73">
        <f>_xlfn.IFERROR('Расчет (Здание 3)'!O37,0)</f>
        <v>0</v>
      </c>
      <c r="O35" s="73">
        <f>_xlfn.IFERROR('Расчет (Здание 3)'!P37,0)</f>
        <v>0</v>
      </c>
      <c r="P35" s="73">
        <f>_xlfn.IFERROR('Расчет (Здание 3)'!Q37,0)</f>
        <v>0</v>
      </c>
      <c r="Q35" s="68"/>
    </row>
    <row r="36" spans="3:17" ht="30" customHeight="1">
      <c r="C36" s="77" t="str">
        <f t="shared" si="7"/>
        <v>Здание 4</v>
      </c>
      <c r="D36" s="72" t="s">
        <v>17</v>
      </c>
      <c r="E36" s="73">
        <f>_xlfn.IFERROR('Расчет (Здание 4)'!F37,0)</f>
        <v>0</v>
      </c>
      <c r="F36" s="73">
        <f>_xlfn.IFERROR('Расчет (Здание 4)'!G37,0)</f>
        <v>0</v>
      </c>
      <c r="G36" s="73">
        <f>_xlfn.IFERROR('Расчет (Здание 4)'!H37,0)</f>
        <v>0</v>
      </c>
      <c r="H36" s="73">
        <f>_xlfn.IFERROR('Расчет (Здание 4)'!I37,0)</f>
        <v>0</v>
      </c>
      <c r="I36" s="73">
        <f>_xlfn.IFERROR('Расчет (Здание 4)'!J37,0)</f>
        <v>0</v>
      </c>
      <c r="J36" s="73">
        <f>_xlfn.IFERROR('Расчет (Здание 4)'!K37,0)</f>
        <v>0</v>
      </c>
      <c r="K36" s="73">
        <f>_xlfn.IFERROR('Расчет (Здание 4)'!L37,0)</f>
        <v>0</v>
      </c>
      <c r="L36" s="73">
        <f>_xlfn.IFERROR('Расчет (Здание 4)'!M37,0)</f>
        <v>0</v>
      </c>
      <c r="M36" s="73">
        <f>_xlfn.IFERROR('Расчет (Здание 4)'!N37,0)</f>
        <v>0</v>
      </c>
      <c r="N36" s="73">
        <f>_xlfn.IFERROR('Расчет (Здание 4)'!O37,0)</f>
        <v>0</v>
      </c>
      <c r="O36" s="73">
        <f>_xlfn.IFERROR('Расчет (Здание 4)'!P37,0)</f>
        <v>0</v>
      </c>
      <c r="P36" s="73">
        <f>_xlfn.IFERROR('Расчет (Здание 4)'!Q37,0)</f>
        <v>0</v>
      </c>
      <c r="Q36" s="68"/>
    </row>
    <row r="37" spans="3:17" ht="30" customHeight="1">
      <c r="C37" s="77" t="str">
        <f t="shared" si="7"/>
        <v>Здание 5</v>
      </c>
      <c r="D37" s="72" t="s">
        <v>17</v>
      </c>
      <c r="E37" s="73">
        <f>_xlfn.IFERROR('Расчет (Здание 5)'!F37,0)</f>
        <v>0</v>
      </c>
      <c r="F37" s="73">
        <f>_xlfn.IFERROR('Расчет (Здание 5)'!G37,0)</f>
        <v>0</v>
      </c>
      <c r="G37" s="73">
        <f>_xlfn.IFERROR('Расчет (Здание 5)'!H37,0)</f>
        <v>0</v>
      </c>
      <c r="H37" s="73">
        <f>_xlfn.IFERROR('Расчет (Здание 5)'!I37,0)</f>
        <v>0</v>
      </c>
      <c r="I37" s="73">
        <f>_xlfn.IFERROR('Расчет (Здание 5)'!J37,0)</f>
        <v>0</v>
      </c>
      <c r="J37" s="73">
        <f>_xlfn.IFERROR('Расчет (Здание 5)'!K37,0)</f>
        <v>0</v>
      </c>
      <c r="K37" s="73">
        <f>_xlfn.IFERROR('Расчет (Здание 5)'!L37,0)</f>
        <v>0</v>
      </c>
      <c r="L37" s="73">
        <f>_xlfn.IFERROR('Расчет (Здание 5)'!M37,0)</f>
        <v>0</v>
      </c>
      <c r="M37" s="73">
        <f>_xlfn.IFERROR('Расчет (Здание 5)'!N37,0)</f>
        <v>0</v>
      </c>
      <c r="N37" s="73">
        <f>_xlfn.IFERROR('Расчет (Здание 5)'!O37,0)</f>
        <v>0</v>
      </c>
      <c r="O37" s="73">
        <f>_xlfn.IFERROR('Расчет (Здание 5)'!P37,0)</f>
        <v>0</v>
      </c>
      <c r="P37" s="73">
        <f>_xlfn.IFERROR('Расчет (Здание 5)'!Q37,0)</f>
        <v>0</v>
      </c>
      <c r="Q37" s="68"/>
    </row>
    <row r="38" spans="3:17" ht="30" customHeight="1">
      <c r="C38" s="77" t="str">
        <f t="shared" si="7"/>
        <v>Здание 6</v>
      </c>
      <c r="D38" s="72" t="s">
        <v>17</v>
      </c>
      <c r="E38" s="73">
        <f>_xlfn.IFERROR('Расчет (Здание 6)'!F37,0)</f>
        <v>0</v>
      </c>
      <c r="F38" s="73">
        <f>_xlfn.IFERROR('Расчет (Здание 6)'!G37,0)</f>
        <v>0</v>
      </c>
      <c r="G38" s="73">
        <f>_xlfn.IFERROR('Расчет (Здание 6)'!H37,0)</f>
        <v>0</v>
      </c>
      <c r="H38" s="73">
        <f>_xlfn.IFERROR('Расчет (Здание 6)'!I37,0)</f>
        <v>0</v>
      </c>
      <c r="I38" s="73">
        <f>_xlfn.IFERROR('Расчет (Здание 6)'!J37,0)</f>
        <v>0</v>
      </c>
      <c r="J38" s="73">
        <f>_xlfn.IFERROR('Расчет (Здание 6)'!K37,0)</f>
        <v>0</v>
      </c>
      <c r="K38" s="73">
        <f>_xlfn.IFERROR('Расчет (Здание 6)'!L37,0)</f>
        <v>0</v>
      </c>
      <c r="L38" s="73">
        <f>_xlfn.IFERROR('Расчет (Здание 6)'!M37,0)</f>
        <v>0</v>
      </c>
      <c r="M38" s="73">
        <f>_xlfn.IFERROR('Расчет (Здание 6)'!N37,0)</f>
        <v>0</v>
      </c>
      <c r="N38" s="73">
        <f>_xlfn.IFERROR('Расчет (Здание 6)'!O37,0)</f>
        <v>0</v>
      </c>
      <c r="O38" s="73">
        <f>_xlfn.IFERROR('Расчет (Здание 6)'!P37,0)</f>
        <v>0</v>
      </c>
      <c r="P38" s="73">
        <f>_xlfn.IFERROR('Расчет (Здание 6)'!Q37,0)</f>
        <v>0</v>
      </c>
      <c r="Q38" s="68"/>
    </row>
    <row r="39" spans="3:17" ht="30" customHeight="1">
      <c r="C39" s="77" t="str">
        <f t="shared" si="7"/>
        <v>Здание 7</v>
      </c>
      <c r="D39" s="72" t="s">
        <v>17</v>
      </c>
      <c r="E39" s="73">
        <f>_xlfn.IFERROR('Расчет (Здание 7)'!F37,0)</f>
        <v>0</v>
      </c>
      <c r="F39" s="73">
        <f>_xlfn.IFERROR('Расчет (Здание 7)'!G37,0)</f>
        <v>0</v>
      </c>
      <c r="G39" s="73">
        <f>_xlfn.IFERROR('Расчет (Здание 7)'!H37,0)</f>
        <v>0</v>
      </c>
      <c r="H39" s="73">
        <f>_xlfn.IFERROR('Расчет (Здание 7)'!I37,0)</f>
        <v>0</v>
      </c>
      <c r="I39" s="73">
        <f>_xlfn.IFERROR('Расчет (Здание 7)'!J37,0)</f>
        <v>0</v>
      </c>
      <c r="J39" s="73">
        <f>_xlfn.IFERROR('Расчет (Здание 7)'!K37,0)</f>
        <v>0</v>
      </c>
      <c r="K39" s="73">
        <f>_xlfn.IFERROR('Расчет (Здание 7)'!L37,0)</f>
        <v>0</v>
      </c>
      <c r="L39" s="73">
        <f>_xlfn.IFERROR('Расчет (Здание 7)'!M37,0)</f>
        <v>0</v>
      </c>
      <c r="M39" s="73">
        <f>_xlfn.IFERROR('Расчет (Здание 7)'!N37,0)</f>
        <v>0</v>
      </c>
      <c r="N39" s="73">
        <f>_xlfn.IFERROR('Расчет (Здание 7)'!O37,0)</f>
        <v>0</v>
      </c>
      <c r="O39" s="73">
        <f>_xlfn.IFERROR('Расчет (Здание 7)'!P37,0)</f>
        <v>0</v>
      </c>
      <c r="P39" s="73">
        <f>_xlfn.IFERROR('Расчет (Здание 7)'!Q37,0)</f>
        <v>0</v>
      </c>
      <c r="Q39" s="68"/>
    </row>
    <row r="40" spans="3:17" ht="30" customHeight="1">
      <c r="C40" s="77" t="str">
        <f t="shared" si="7"/>
        <v>Здание 8</v>
      </c>
      <c r="D40" s="72" t="s">
        <v>17</v>
      </c>
      <c r="E40" s="73">
        <f>_xlfn.IFERROR('Расчет (Здание 8)'!F37,0)</f>
        <v>0</v>
      </c>
      <c r="F40" s="73">
        <f>_xlfn.IFERROR('Расчет (Здание 8)'!G37,0)</f>
        <v>0</v>
      </c>
      <c r="G40" s="73">
        <f>_xlfn.IFERROR('Расчет (Здание 8)'!H37,0)</f>
        <v>0</v>
      </c>
      <c r="H40" s="73">
        <f>_xlfn.IFERROR('Расчет (Здание 8)'!I37,0)</f>
        <v>0</v>
      </c>
      <c r="I40" s="73">
        <f>_xlfn.IFERROR('Расчет (Здание 8)'!J37,0)</f>
        <v>0</v>
      </c>
      <c r="J40" s="73">
        <f>_xlfn.IFERROR('Расчет (Здание 8)'!K37,0)</f>
        <v>0</v>
      </c>
      <c r="K40" s="73">
        <f>_xlfn.IFERROR('Расчет (Здание 8)'!L37,0)</f>
        <v>0</v>
      </c>
      <c r="L40" s="73">
        <f>_xlfn.IFERROR('Расчет (Здание 8)'!M37,0)</f>
        <v>0</v>
      </c>
      <c r="M40" s="73">
        <f>_xlfn.IFERROR('Расчет (Здание 8)'!N37,0)</f>
        <v>0</v>
      </c>
      <c r="N40" s="73">
        <f>_xlfn.IFERROR('Расчет (Здание 8)'!O37,0)</f>
        <v>0</v>
      </c>
      <c r="O40" s="73">
        <f>_xlfn.IFERROR('Расчет (Здание 8)'!P37,0)</f>
        <v>0</v>
      </c>
      <c r="P40" s="73">
        <f>_xlfn.IFERROR('Расчет (Здание 8)'!Q37,0)</f>
        <v>0</v>
      </c>
      <c r="Q40" s="68"/>
    </row>
    <row r="41" spans="3:17" ht="30" customHeight="1">
      <c r="C41" s="77" t="str">
        <f t="shared" si="7"/>
        <v>Здание 9</v>
      </c>
      <c r="D41" s="72" t="s">
        <v>17</v>
      </c>
      <c r="E41" s="73">
        <f>_xlfn.IFERROR('Расчет (Здание 9)'!F37,0)</f>
        <v>0</v>
      </c>
      <c r="F41" s="73">
        <f>_xlfn.IFERROR('Расчет (Здание 9)'!G37,0)</f>
        <v>0</v>
      </c>
      <c r="G41" s="73">
        <f>_xlfn.IFERROR('Расчет (Здание 9)'!H37,0)</f>
        <v>0</v>
      </c>
      <c r="H41" s="73">
        <f>_xlfn.IFERROR('Расчет (Здание 9)'!I37,0)</f>
        <v>0</v>
      </c>
      <c r="I41" s="73">
        <f>_xlfn.IFERROR('Расчет (Здание 9)'!J37,0)</f>
        <v>0</v>
      </c>
      <c r="J41" s="73">
        <f>_xlfn.IFERROR('Расчет (Здание 9)'!K37,0)</f>
        <v>0</v>
      </c>
      <c r="K41" s="73">
        <f>_xlfn.IFERROR('Расчет (Здание 9)'!L37,0)</f>
        <v>0</v>
      </c>
      <c r="L41" s="73">
        <f>_xlfn.IFERROR('Расчет (Здание 9)'!M37,0)</f>
        <v>0</v>
      </c>
      <c r="M41" s="73">
        <f>_xlfn.IFERROR('Расчет (Здание 9)'!N37,0)</f>
        <v>0</v>
      </c>
      <c r="N41" s="73">
        <f>_xlfn.IFERROR('Расчет (Здание 9)'!O37,0)</f>
        <v>0</v>
      </c>
      <c r="O41" s="73">
        <f>_xlfn.IFERROR('Расчет (Здание 9)'!P37,0)</f>
        <v>0</v>
      </c>
      <c r="P41" s="73">
        <f>_xlfn.IFERROR('Расчет (Здание 9)'!Q37,0)</f>
        <v>0</v>
      </c>
      <c r="Q41" s="68"/>
    </row>
    <row r="42" spans="3:17" ht="30" customHeight="1">
      <c r="C42" s="77" t="str">
        <f t="shared" si="7"/>
        <v>Здание 10</v>
      </c>
      <c r="D42" s="72" t="s">
        <v>17</v>
      </c>
      <c r="E42" s="73">
        <f>_xlfn.IFERROR('Расчет (Здание 10)'!F37,0)</f>
        <v>0</v>
      </c>
      <c r="F42" s="73">
        <f>_xlfn.IFERROR('Расчет (Здание 10)'!G37,0)</f>
        <v>0</v>
      </c>
      <c r="G42" s="73">
        <f>_xlfn.IFERROR('Расчет (Здание 10)'!H37,0)</f>
        <v>0</v>
      </c>
      <c r="H42" s="73">
        <f>_xlfn.IFERROR('Расчет (Здание 10)'!I37,0)</f>
        <v>0</v>
      </c>
      <c r="I42" s="73">
        <f>_xlfn.IFERROR('Расчет (Здание 10)'!J37,0)</f>
        <v>0</v>
      </c>
      <c r="J42" s="73">
        <f>_xlfn.IFERROR('Расчет (Здание 10)'!K37,0)</f>
        <v>0</v>
      </c>
      <c r="K42" s="73">
        <f>_xlfn.IFERROR('Расчет (Здание 10)'!L37,0)</f>
        <v>0</v>
      </c>
      <c r="L42" s="73">
        <f>_xlfn.IFERROR('Расчет (Здание 10)'!M37,0)</f>
        <v>0</v>
      </c>
      <c r="M42" s="73">
        <f>_xlfn.IFERROR('Расчет (Здание 10)'!N37,0)</f>
        <v>0</v>
      </c>
      <c r="N42" s="73">
        <f>_xlfn.IFERROR('Расчет (Здание 10)'!O37,0)</f>
        <v>0</v>
      </c>
      <c r="O42" s="73">
        <f>_xlfn.IFERROR('Расчет (Здание 10)'!P37,0)</f>
        <v>0</v>
      </c>
      <c r="P42" s="73">
        <f>_xlfn.IFERROR('Расчет (Здание 10)'!Q37,0)</f>
        <v>0</v>
      </c>
      <c r="Q42" s="68"/>
    </row>
    <row r="43" spans="3:17" ht="45" customHeight="1">
      <c r="C43" s="78" t="s">
        <v>628</v>
      </c>
      <c r="D43" s="72" t="s">
        <v>17</v>
      </c>
      <c r="E43" s="73">
        <f aca="true" t="shared" si="8" ref="E43:P43">IF(E44&lt;0,0,E44)</f>
        <v>0</v>
      </c>
      <c r="F43" s="73">
        <f t="shared" si="8"/>
        <v>0</v>
      </c>
      <c r="G43" s="73">
        <f t="shared" si="8"/>
        <v>0</v>
      </c>
      <c r="H43" s="73">
        <f t="shared" si="8"/>
        <v>0</v>
      </c>
      <c r="I43" s="73">
        <f t="shared" si="8"/>
        <v>0</v>
      </c>
      <c r="J43" s="73">
        <f t="shared" si="8"/>
        <v>0</v>
      </c>
      <c r="K43" s="73">
        <f t="shared" si="8"/>
        <v>0</v>
      </c>
      <c r="L43" s="73">
        <f t="shared" si="8"/>
        <v>0</v>
      </c>
      <c r="M43" s="73">
        <f t="shared" si="8"/>
        <v>0</v>
      </c>
      <c r="N43" s="73">
        <f t="shared" si="8"/>
        <v>0</v>
      </c>
      <c r="O43" s="73">
        <f t="shared" si="8"/>
        <v>0</v>
      </c>
      <c r="P43" s="73">
        <f t="shared" si="8"/>
        <v>0</v>
      </c>
      <c r="Q43" s="68">
        <f>SUM(E43:P43)</f>
        <v>0</v>
      </c>
    </row>
    <row r="44" spans="3:17" ht="24.75" customHeight="1">
      <c r="C44" s="307" t="s">
        <v>583</v>
      </c>
      <c r="D44" s="72" t="s">
        <v>17</v>
      </c>
      <c r="E44" s="73">
        <f aca="true" t="shared" si="9" ref="E44:P44">IF(E13&gt;E14,E14-E32,E13-E32)</f>
        <v>0</v>
      </c>
      <c r="F44" s="73">
        <f t="shared" si="9"/>
        <v>0</v>
      </c>
      <c r="G44" s="73">
        <f t="shared" si="9"/>
        <v>0</v>
      </c>
      <c r="H44" s="73">
        <f t="shared" si="9"/>
        <v>0</v>
      </c>
      <c r="I44" s="73">
        <f t="shared" si="9"/>
        <v>0</v>
      </c>
      <c r="J44" s="73">
        <f t="shared" si="9"/>
        <v>0</v>
      </c>
      <c r="K44" s="73">
        <f t="shared" si="9"/>
        <v>0</v>
      </c>
      <c r="L44" s="73">
        <f t="shared" si="9"/>
        <v>0</v>
      </c>
      <c r="M44" s="73">
        <f t="shared" si="9"/>
        <v>0</v>
      </c>
      <c r="N44" s="73">
        <f t="shared" si="9"/>
        <v>0</v>
      </c>
      <c r="O44" s="73">
        <f t="shared" si="9"/>
        <v>0</v>
      </c>
      <c r="P44" s="73">
        <f t="shared" si="9"/>
        <v>0</v>
      </c>
      <c r="Q44" s="68">
        <f>SUM(E44:P44)</f>
        <v>0</v>
      </c>
    </row>
    <row r="45" spans="3:17" ht="24.75" customHeight="1">
      <c r="C45" s="308"/>
      <c r="D45" s="45" t="s">
        <v>36</v>
      </c>
      <c r="E45" s="73">
        <f aca="true" t="shared" si="10" ref="E45:Q45">_xlfn.IFERROR(E44/E31*100,0)</f>
        <v>0</v>
      </c>
      <c r="F45" s="73">
        <f t="shared" si="10"/>
        <v>0</v>
      </c>
      <c r="G45" s="73">
        <f t="shared" si="10"/>
        <v>0</v>
      </c>
      <c r="H45" s="73">
        <f t="shared" si="10"/>
        <v>0</v>
      </c>
      <c r="I45" s="73">
        <f t="shared" si="10"/>
        <v>0</v>
      </c>
      <c r="J45" s="73">
        <f t="shared" si="10"/>
        <v>0</v>
      </c>
      <c r="K45" s="73">
        <f t="shared" si="10"/>
        <v>0</v>
      </c>
      <c r="L45" s="73">
        <f t="shared" si="10"/>
        <v>0</v>
      </c>
      <c r="M45" s="73">
        <f t="shared" si="10"/>
        <v>0</v>
      </c>
      <c r="N45" s="73">
        <f t="shared" si="10"/>
        <v>0</v>
      </c>
      <c r="O45" s="73">
        <f t="shared" si="10"/>
        <v>0</v>
      </c>
      <c r="P45" s="73">
        <f t="shared" si="10"/>
        <v>0</v>
      </c>
      <c r="Q45" s="68">
        <f t="shared" si="10"/>
        <v>0</v>
      </c>
    </row>
    <row r="46" spans="3:17" ht="45">
      <c r="C46" s="53" t="s">
        <v>584</v>
      </c>
      <c r="D46" s="45" t="s">
        <v>36</v>
      </c>
      <c r="E46" s="73">
        <f aca="true" t="shared" si="11" ref="E46:Q46">_xlfn.IFERROR(E43/E31*100,0)</f>
        <v>0</v>
      </c>
      <c r="F46" s="73">
        <f t="shared" si="11"/>
        <v>0</v>
      </c>
      <c r="G46" s="73">
        <f t="shared" si="11"/>
        <v>0</v>
      </c>
      <c r="H46" s="73">
        <f t="shared" si="11"/>
        <v>0</v>
      </c>
      <c r="I46" s="73">
        <f t="shared" si="11"/>
        <v>0</v>
      </c>
      <c r="J46" s="73">
        <f t="shared" si="11"/>
        <v>0</v>
      </c>
      <c r="K46" s="73">
        <f t="shared" si="11"/>
        <v>0</v>
      </c>
      <c r="L46" s="73">
        <f t="shared" si="11"/>
        <v>0</v>
      </c>
      <c r="M46" s="73">
        <f t="shared" si="11"/>
        <v>0</v>
      </c>
      <c r="N46" s="73">
        <f t="shared" si="11"/>
        <v>0</v>
      </c>
      <c r="O46" s="73">
        <f t="shared" si="11"/>
        <v>0</v>
      </c>
      <c r="P46" s="73">
        <f t="shared" si="11"/>
        <v>0</v>
      </c>
      <c r="Q46" s="68">
        <f t="shared" si="11"/>
        <v>0</v>
      </c>
    </row>
    <row r="47" spans="3:17" s="75" customFormat="1" ht="24.75" customHeight="1">
      <c r="C47" s="304" t="s">
        <v>634</v>
      </c>
      <c r="D47" s="304"/>
      <c r="E47" s="304"/>
      <c r="F47" s="304"/>
      <c r="G47" s="304"/>
      <c r="H47" s="304"/>
      <c r="I47" s="304"/>
      <c r="J47" s="304"/>
      <c r="K47" s="304"/>
      <c r="L47" s="304"/>
      <c r="M47" s="304"/>
      <c r="N47" s="304"/>
      <c r="O47" s="304"/>
      <c r="P47" s="304"/>
      <c r="Q47" s="79"/>
    </row>
    <row r="48" spans="3:17" ht="30" customHeight="1">
      <c r="C48" s="38" t="s">
        <v>1</v>
      </c>
      <c r="D48" s="38" t="s">
        <v>2</v>
      </c>
      <c r="E48" s="38" t="s">
        <v>4</v>
      </c>
      <c r="F48" s="38" t="s">
        <v>5</v>
      </c>
      <c r="G48" s="38" t="s">
        <v>6</v>
      </c>
      <c r="H48" s="38" t="s">
        <v>7</v>
      </c>
      <c r="I48" s="38" t="s">
        <v>8</v>
      </c>
      <c r="J48" s="38" t="s">
        <v>9</v>
      </c>
      <c r="K48" s="38" t="s">
        <v>10</v>
      </c>
      <c r="L48" s="38" t="s">
        <v>11</v>
      </c>
      <c r="M48" s="38" t="s">
        <v>12</v>
      </c>
      <c r="N48" s="38" t="s">
        <v>13</v>
      </c>
      <c r="O48" s="38" t="s">
        <v>14</v>
      </c>
      <c r="P48" s="38" t="s">
        <v>15</v>
      </c>
      <c r="Q48" s="80" t="s">
        <v>16</v>
      </c>
    </row>
    <row r="49" spans="3:17" ht="24.75" customHeight="1">
      <c r="C49" s="301" t="s">
        <v>585</v>
      </c>
      <c r="D49" s="81" t="s">
        <v>17</v>
      </c>
      <c r="E49" s="82">
        <f aca="true" t="shared" si="12" ref="E49:P49">IF(E31&lt;E32,0,E31-E32)</f>
        <v>81.51</v>
      </c>
      <c r="F49" s="82">
        <f t="shared" si="12"/>
        <v>90.85</v>
      </c>
      <c r="G49" s="82">
        <f t="shared" si="12"/>
        <v>84.72</v>
      </c>
      <c r="H49" s="82">
        <f t="shared" si="12"/>
        <v>51.09</v>
      </c>
      <c r="I49" s="82">
        <f t="shared" si="12"/>
        <v>16.48</v>
      </c>
      <c r="J49" s="82">
        <f t="shared" si="12"/>
        <v>0</v>
      </c>
      <c r="K49" s="82">
        <f t="shared" si="12"/>
        <v>0</v>
      </c>
      <c r="L49" s="82">
        <f t="shared" si="12"/>
        <v>0</v>
      </c>
      <c r="M49" s="82">
        <f t="shared" si="12"/>
        <v>0</v>
      </c>
      <c r="N49" s="82">
        <f t="shared" si="12"/>
        <v>35.52</v>
      </c>
      <c r="O49" s="82">
        <f t="shared" si="12"/>
        <v>0</v>
      </c>
      <c r="P49" s="82">
        <f t="shared" si="12"/>
        <v>0</v>
      </c>
      <c r="Q49" s="82">
        <f>SUM(E49:P49)</f>
        <v>360.1700000000001</v>
      </c>
    </row>
    <row r="50" spans="3:17" ht="24.75" customHeight="1">
      <c r="C50" s="302"/>
      <c r="D50" s="81" t="s">
        <v>36</v>
      </c>
      <c r="E50" s="67">
        <f aca="true" t="shared" si="13" ref="E50:Q50">E46+E28</f>
        <v>100</v>
      </c>
      <c r="F50" s="67">
        <f t="shared" si="13"/>
        <v>100</v>
      </c>
      <c r="G50" s="67">
        <f t="shared" si="13"/>
        <v>100</v>
      </c>
      <c r="H50" s="67">
        <f t="shared" si="13"/>
        <v>100</v>
      </c>
      <c r="I50" s="67">
        <f t="shared" si="13"/>
        <v>100</v>
      </c>
      <c r="J50" s="67">
        <f t="shared" si="13"/>
        <v>0</v>
      </c>
      <c r="K50" s="67">
        <f t="shared" si="13"/>
        <v>0</v>
      </c>
      <c r="L50" s="67">
        <f t="shared" si="13"/>
        <v>0</v>
      </c>
      <c r="M50" s="67">
        <f t="shared" si="13"/>
        <v>0</v>
      </c>
      <c r="N50" s="67">
        <f t="shared" si="13"/>
        <v>100</v>
      </c>
      <c r="O50" s="67">
        <f t="shared" si="13"/>
        <v>0</v>
      </c>
      <c r="P50" s="67">
        <f t="shared" si="13"/>
        <v>0</v>
      </c>
      <c r="Q50" s="67">
        <f t="shared" si="13"/>
        <v>100</v>
      </c>
    </row>
    <row r="66" ht="15">
      <c r="K66" s="83"/>
    </row>
    <row r="82" ht="15">
      <c r="C82" s="35" t="s">
        <v>675</v>
      </c>
    </row>
    <row r="83" spans="3:17" ht="30.75" customHeight="1">
      <c r="C83" s="72" t="str">
        <f>C48</f>
        <v>Наименование</v>
      </c>
      <c r="D83" s="72" t="str">
        <f aca="true" t="shared" si="14" ref="D83:Q83">D48</f>
        <v>Ед. изм.</v>
      </c>
      <c r="E83" s="72" t="str">
        <f t="shared" si="14"/>
        <v>янв</v>
      </c>
      <c r="F83" s="72" t="str">
        <f t="shared" si="14"/>
        <v>фев</v>
      </c>
      <c r="G83" s="72" t="str">
        <f t="shared" si="14"/>
        <v>мар</v>
      </c>
      <c r="H83" s="72" t="str">
        <f t="shared" si="14"/>
        <v>апр</v>
      </c>
      <c r="I83" s="72" t="str">
        <f t="shared" si="14"/>
        <v>май</v>
      </c>
      <c r="J83" s="72" t="str">
        <f t="shared" si="14"/>
        <v>июн</v>
      </c>
      <c r="K83" s="72" t="str">
        <f t="shared" si="14"/>
        <v>июл</v>
      </c>
      <c r="L83" s="72" t="str">
        <f t="shared" si="14"/>
        <v>авг</v>
      </c>
      <c r="M83" s="72" t="str">
        <f t="shared" si="14"/>
        <v>сен</v>
      </c>
      <c r="N83" s="72" t="str">
        <f t="shared" si="14"/>
        <v>окт</v>
      </c>
      <c r="O83" s="72" t="str">
        <f t="shared" si="14"/>
        <v>ноя</v>
      </c>
      <c r="P83" s="72" t="str">
        <f t="shared" si="14"/>
        <v>дек</v>
      </c>
      <c r="Q83" s="66" t="str">
        <f t="shared" si="14"/>
        <v>год</v>
      </c>
    </row>
    <row r="84" spans="3:17" ht="30">
      <c r="C84" s="46" t="s">
        <v>677</v>
      </c>
      <c r="D84" s="38" t="s">
        <v>673</v>
      </c>
      <c r="E84" s="110">
        <f>E49</f>
        <v>81.51</v>
      </c>
      <c r="F84" s="110">
        <f aca="true" t="shared" si="15" ref="F84:P84">F49</f>
        <v>90.85</v>
      </c>
      <c r="G84" s="110">
        <f t="shared" si="15"/>
        <v>84.72</v>
      </c>
      <c r="H84" s="110">
        <f t="shared" si="15"/>
        <v>51.09</v>
      </c>
      <c r="I84" s="110">
        <f t="shared" si="15"/>
        <v>16.48</v>
      </c>
      <c r="J84" s="110">
        <f t="shared" si="15"/>
        <v>0</v>
      </c>
      <c r="K84" s="110">
        <f t="shared" si="15"/>
        <v>0</v>
      </c>
      <c r="L84" s="110">
        <f t="shared" si="15"/>
        <v>0</v>
      </c>
      <c r="M84" s="110">
        <f t="shared" si="15"/>
        <v>0</v>
      </c>
      <c r="N84" s="110">
        <f t="shared" si="15"/>
        <v>35.52</v>
      </c>
      <c r="O84" s="110">
        <f t="shared" si="15"/>
        <v>0</v>
      </c>
      <c r="P84" s="110">
        <f t="shared" si="15"/>
        <v>0</v>
      </c>
      <c r="Q84" s="111">
        <f>SUM(E84:P84)</f>
        <v>360.1700000000001</v>
      </c>
    </row>
    <row r="85" spans="3:17" ht="30">
      <c r="C85" s="46" t="s">
        <v>678</v>
      </c>
      <c r="D85" s="38" t="s">
        <v>674</v>
      </c>
      <c r="E85" s="110">
        <f>'Исходная информация'!$G$14*'Финальный лист'!E84</f>
        <v>278802.5097</v>
      </c>
      <c r="F85" s="110">
        <f>'Исходная информация'!$G$14*'Финальный лист'!F84</f>
        <v>310749.6995</v>
      </c>
      <c r="G85" s="110">
        <f>'Исходная информация'!$G$14*'Финальный лист'!G84</f>
        <v>289782.21839999995</v>
      </c>
      <c r="H85" s="110">
        <f>'Исходная информация'!$G$14*'Финальный лист'!H84</f>
        <v>174751.8123</v>
      </c>
      <c r="I85" s="110">
        <f>'Исходная информация'!$G$14*'Финальный лист'!I84</f>
        <v>56369.3456</v>
      </c>
      <c r="J85" s="110">
        <f>'Исходная информация'!$G$14*'Финальный лист'!J84</f>
        <v>0</v>
      </c>
      <c r="K85" s="110">
        <f>'Исходная информация'!$G$14*'Финальный лист'!K84</f>
        <v>0</v>
      </c>
      <c r="L85" s="110">
        <f>'Исходная информация'!$G$14*'Финальный лист'!L84</f>
        <v>0</v>
      </c>
      <c r="M85" s="110">
        <f>'Исходная информация'!$G$14*'Финальный лист'!M84</f>
        <v>0</v>
      </c>
      <c r="N85" s="110">
        <f>'Исходная информация'!$G$14*'Финальный лист'!N84</f>
        <v>121495.0944</v>
      </c>
      <c r="O85" s="110">
        <f>'Исходная информация'!$G$14*'Финальный лист'!O84</f>
        <v>0</v>
      </c>
      <c r="P85" s="110">
        <f>'Исходная информация'!$G$14*'Финальный лист'!P84</f>
        <v>0</v>
      </c>
      <c r="Q85" s="111">
        <f>SUM(E85:P85)</f>
        <v>1231950.6799</v>
      </c>
    </row>
    <row r="86" spans="3:17" ht="45">
      <c r="C86" s="46" t="s">
        <v>679</v>
      </c>
      <c r="D86" s="38" t="s">
        <v>676</v>
      </c>
      <c r="E86" s="110">
        <f>E85*7</f>
        <v>1951617.5679</v>
      </c>
      <c r="F86" s="110">
        <f aca="true" t="shared" si="16" ref="F86:P86">F85*7</f>
        <v>2175247.8965</v>
      </c>
      <c r="G86" s="110">
        <f t="shared" si="16"/>
        <v>2028475.5287999997</v>
      </c>
      <c r="H86" s="110">
        <f t="shared" si="16"/>
        <v>1223262.6861</v>
      </c>
      <c r="I86" s="110">
        <f t="shared" si="16"/>
        <v>394585.4192</v>
      </c>
      <c r="J86" s="110">
        <f t="shared" si="16"/>
        <v>0</v>
      </c>
      <c r="K86" s="110">
        <f t="shared" si="16"/>
        <v>0</v>
      </c>
      <c r="L86" s="110">
        <f t="shared" si="16"/>
        <v>0</v>
      </c>
      <c r="M86" s="110">
        <f t="shared" si="16"/>
        <v>0</v>
      </c>
      <c r="N86" s="110">
        <f t="shared" si="16"/>
        <v>850465.6608</v>
      </c>
      <c r="O86" s="110">
        <f t="shared" si="16"/>
        <v>0</v>
      </c>
      <c r="P86" s="110">
        <f t="shared" si="16"/>
        <v>0</v>
      </c>
      <c r="Q86" s="111">
        <f>SUM(E86:P86)</f>
        <v>8623654.7593</v>
      </c>
    </row>
  </sheetData>
  <sheetProtection sheet="1" objects="1" scenarios="1" formatCells="0" formatColumns="0" formatRows="0" insertHyperlinks="0" sort="0" autoFilter="0"/>
  <mergeCells count="9">
    <mergeCell ref="C49:C50"/>
    <mergeCell ref="C11:P11"/>
    <mergeCell ref="C29:P29"/>
    <mergeCell ref="C47:P47"/>
    <mergeCell ref="D3:P3"/>
    <mergeCell ref="D4:P4"/>
    <mergeCell ref="C44:C45"/>
    <mergeCell ref="C26:C27"/>
    <mergeCell ref="E9:P9"/>
  </mergeCells>
  <hyperlinks>
    <hyperlink ref="S8" r:id="rId1" display="Архив погоды"/>
  </hyperlinks>
  <printOptions horizontalCentered="1"/>
  <pageMargins left="0.25" right="0.25" top="0.75" bottom="0.75" header="0.3" footer="0.3"/>
  <pageSetup fitToHeight="1" fitToWidth="1" horizontalDpi="600" verticalDpi="600" orientation="portrait" paperSize="9" scale="35" r:id="rId3"/>
  <colBreaks count="1" manualBreakCount="1">
    <brk id="18" min="1" max="50" man="1"/>
  </colBreaks>
  <drawing r:id="rId2"/>
</worksheet>
</file>

<file path=xl/worksheets/sheet16.xml><?xml version="1.0" encoding="utf-8"?>
<worksheet xmlns="http://schemas.openxmlformats.org/spreadsheetml/2006/main" xmlns:r="http://schemas.openxmlformats.org/officeDocument/2006/relationships">
  <sheetPr>
    <tabColor theme="9" tint="0.7999799847602844"/>
  </sheetPr>
  <dimension ref="B2:BF188"/>
  <sheetViews>
    <sheetView zoomScale="85" zoomScaleNormal="85" zoomScalePageLayoutView="0" workbookViewId="0" topLeftCell="A87">
      <selection activeCell="J478" sqref="J478"/>
    </sheetView>
  </sheetViews>
  <sheetFormatPr defaultColWidth="9.140625" defaultRowHeight="15"/>
  <cols>
    <col min="1" max="1" width="2.8515625" style="15" customWidth="1"/>
    <col min="2" max="2" width="20.421875" style="15" customWidth="1"/>
    <col min="3" max="3" width="11.00390625" style="15" bestFit="1" customWidth="1"/>
    <col min="4" max="9" width="9.140625" style="15" customWidth="1"/>
    <col min="10" max="10" width="12.00390625" style="15" bestFit="1" customWidth="1"/>
    <col min="11" max="17" width="9.140625" style="15" customWidth="1"/>
    <col min="18" max="18" width="10.8515625" style="15" customWidth="1"/>
    <col min="19" max="16384" width="9.140625" style="15" customWidth="1"/>
  </cols>
  <sheetData>
    <row r="2" ht="15.75" thickBot="1">
      <c r="B2" s="15" t="s">
        <v>29</v>
      </c>
    </row>
    <row r="3" spans="2:14" ht="15.75" thickBot="1">
      <c r="B3" s="1" t="s">
        <v>37</v>
      </c>
      <c r="C3" s="2">
        <v>0</v>
      </c>
      <c r="D3" s="3">
        <v>-5</v>
      </c>
      <c r="E3" s="3">
        <v>-10</v>
      </c>
      <c r="F3" s="3">
        <v>-15</v>
      </c>
      <c r="G3" s="2">
        <v>-20</v>
      </c>
      <c r="H3" s="3">
        <v>-25</v>
      </c>
      <c r="I3" s="3">
        <v>-30</v>
      </c>
      <c r="J3" s="3">
        <v>-35</v>
      </c>
      <c r="K3" s="2">
        <v>-40</v>
      </c>
      <c r="L3" s="2">
        <v>-45</v>
      </c>
      <c r="M3" s="3">
        <v>-50</v>
      </c>
      <c r="N3" s="3">
        <v>-55</v>
      </c>
    </row>
    <row r="4" spans="2:14" ht="15.75" thickBot="1">
      <c r="B4" s="4" t="s">
        <v>38</v>
      </c>
      <c r="C4" s="5">
        <v>2.05</v>
      </c>
      <c r="D4" s="5">
        <v>1.67</v>
      </c>
      <c r="E4" s="5">
        <v>1.45</v>
      </c>
      <c r="F4" s="5">
        <v>1.29</v>
      </c>
      <c r="G4" s="5">
        <v>1.17</v>
      </c>
      <c r="H4" s="5">
        <v>1.08</v>
      </c>
      <c r="I4" s="5">
        <v>1</v>
      </c>
      <c r="J4" s="5">
        <v>0.95</v>
      </c>
      <c r="K4" s="5">
        <v>0.9</v>
      </c>
      <c r="L4" s="5">
        <v>0.85</v>
      </c>
      <c r="M4" s="5">
        <v>0.82</v>
      </c>
      <c r="N4" s="5">
        <v>0.8</v>
      </c>
    </row>
    <row r="5" spans="2:14" ht="15">
      <c r="B5" s="14"/>
      <c r="C5" s="14"/>
      <c r="D5" s="14"/>
      <c r="E5" s="14"/>
      <c r="F5" s="14"/>
      <c r="G5" s="14"/>
      <c r="H5" s="14"/>
      <c r="I5" s="14"/>
      <c r="J5" s="14"/>
      <c r="K5" s="14"/>
      <c r="L5" s="14"/>
      <c r="M5" s="14"/>
      <c r="N5" s="14"/>
    </row>
    <row r="6" spans="2:58" ht="15">
      <c r="B6" s="12" t="s">
        <v>37</v>
      </c>
      <c r="C6" s="16">
        <f>0</f>
        <v>0</v>
      </c>
      <c r="D6" s="16">
        <f>C6-1</f>
        <v>-1</v>
      </c>
      <c r="E6" s="16">
        <f aca="true" t="shared" si="0" ref="E6:BF8">D6-1</f>
        <v>-2</v>
      </c>
      <c r="F6" s="16">
        <f t="shared" si="0"/>
        <v>-3</v>
      </c>
      <c r="G6" s="16">
        <f t="shared" si="0"/>
        <v>-4</v>
      </c>
      <c r="H6" s="16">
        <f t="shared" si="0"/>
        <v>-5</v>
      </c>
      <c r="I6" s="16">
        <f t="shared" si="0"/>
        <v>-6</v>
      </c>
      <c r="J6" s="16">
        <f t="shared" si="0"/>
        <v>-7</v>
      </c>
      <c r="K6" s="16">
        <f t="shared" si="0"/>
        <v>-8</v>
      </c>
      <c r="L6" s="16">
        <f t="shared" si="0"/>
        <v>-9</v>
      </c>
      <c r="M6" s="16">
        <f t="shared" si="0"/>
        <v>-10</v>
      </c>
      <c r="N6" s="16">
        <f t="shared" si="0"/>
        <v>-11</v>
      </c>
      <c r="O6" s="16">
        <f t="shared" si="0"/>
        <v>-12</v>
      </c>
      <c r="P6" s="16">
        <f t="shared" si="0"/>
        <v>-13</v>
      </c>
      <c r="Q6" s="16">
        <f t="shared" si="0"/>
        <v>-14</v>
      </c>
      <c r="R6" s="16">
        <f t="shared" si="0"/>
        <v>-15</v>
      </c>
      <c r="S6" s="16">
        <f t="shared" si="0"/>
        <v>-16</v>
      </c>
      <c r="T6" s="16">
        <f t="shared" si="0"/>
        <v>-17</v>
      </c>
      <c r="U6" s="16">
        <f t="shared" si="0"/>
        <v>-18</v>
      </c>
      <c r="V6" s="16">
        <f t="shared" si="0"/>
        <v>-19</v>
      </c>
      <c r="W6" s="16">
        <f t="shared" si="0"/>
        <v>-20</v>
      </c>
      <c r="X6" s="16">
        <f t="shared" si="0"/>
        <v>-21</v>
      </c>
      <c r="Y6" s="16">
        <f t="shared" si="0"/>
        <v>-22</v>
      </c>
      <c r="Z6" s="16">
        <f t="shared" si="0"/>
        <v>-23</v>
      </c>
      <c r="AA6" s="16">
        <f t="shared" si="0"/>
        <v>-24</v>
      </c>
      <c r="AB6" s="16">
        <f t="shared" si="0"/>
        <v>-25</v>
      </c>
      <c r="AC6" s="16">
        <f t="shared" si="0"/>
        <v>-26</v>
      </c>
      <c r="AD6" s="16">
        <f t="shared" si="0"/>
        <v>-27</v>
      </c>
      <c r="AE6" s="16">
        <f t="shared" si="0"/>
        <v>-28</v>
      </c>
      <c r="AF6" s="16">
        <f t="shared" si="0"/>
        <v>-29</v>
      </c>
      <c r="AG6" s="16">
        <f t="shared" si="0"/>
        <v>-30</v>
      </c>
      <c r="AH6" s="16">
        <f t="shared" si="0"/>
        <v>-31</v>
      </c>
      <c r="AI6" s="16">
        <f t="shared" si="0"/>
        <v>-32</v>
      </c>
      <c r="AJ6" s="16">
        <f t="shared" si="0"/>
        <v>-33</v>
      </c>
      <c r="AK6" s="16">
        <f t="shared" si="0"/>
        <v>-34</v>
      </c>
      <c r="AL6" s="16">
        <f t="shared" si="0"/>
        <v>-35</v>
      </c>
      <c r="AM6" s="16">
        <f t="shared" si="0"/>
        <v>-36</v>
      </c>
      <c r="AN6" s="16">
        <f t="shared" si="0"/>
        <v>-37</v>
      </c>
      <c r="AO6" s="16">
        <f t="shared" si="0"/>
        <v>-38</v>
      </c>
      <c r="AP6" s="16">
        <f t="shared" si="0"/>
        <v>-39</v>
      </c>
      <c r="AQ6" s="16">
        <f t="shared" si="0"/>
        <v>-40</v>
      </c>
      <c r="AR6" s="16">
        <f t="shared" si="0"/>
        <v>-41</v>
      </c>
      <c r="AS6" s="16">
        <f t="shared" si="0"/>
        <v>-42</v>
      </c>
      <c r="AT6" s="16">
        <f t="shared" si="0"/>
        <v>-43</v>
      </c>
      <c r="AU6" s="16">
        <f t="shared" si="0"/>
        <v>-44</v>
      </c>
      <c r="AV6" s="16">
        <f t="shared" si="0"/>
        <v>-45</v>
      </c>
      <c r="AW6" s="16">
        <f t="shared" si="0"/>
        <v>-46</v>
      </c>
      <c r="AX6" s="16">
        <f t="shared" si="0"/>
        <v>-47</v>
      </c>
      <c r="AY6" s="16">
        <f t="shared" si="0"/>
        <v>-48</v>
      </c>
      <c r="AZ6" s="16">
        <f t="shared" si="0"/>
        <v>-49</v>
      </c>
      <c r="BA6" s="16">
        <f t="shared" si="0"/>
        <v>-50</v>
      </c>
      <c r="BB6" s="16">
        <f t="shared" si="0"/>
        <v>-51</v>
      </c>
      <c r="BC6" s="16">
        <f t="shared" si="0"/>
        <v>-52</v>
      </c>
      <c r="BD6" s="16">
        <f t="shared" si="0"/>
        <v>-53</v>
      </c>
      <c r="BE6" s="16">
        <f t="shared" si="0"/>
        <v>-54</v>
      </c>
      <c r="BF6" s="16">
        <f t="shared" si="0"/>
        <v>-55</v>
      </c>
    </row>
    <row r="7" spans="2:58" ht="15">
      <c r="B7" s="16"/>
      <c r="C7" s="16">
        <v>0</v>
      </c>
      <c r="D7" s="16">
        <v>1</v>
      </c>
      <c r="E7" s="16">
        <f>D7+1</f>
        <v>2</v>
      </c>
      <c r="F7" s="16">
        <f>E7+1</f>
        <v>3</v>
      </c>
      <c r="G7" s="16">
        <f>F7+1</f>
        <v>4</v>
      </c>
      <c r="H7" s="16">
        <f>G7+1</f>
        <v>5</v>
      </c>
      <c r="I7" s="16">
        <f>D7</f>
        <v>1</v>
      </c>
      <c r="J7" s="16">
        <f aca="true" t="shared" si="1" ref="J7:BF7">E7</f>
        <v>2</v>
      </c>
      <c r="K7" s="16">
        <f t="shared" si="1"/>
        <v>3</v>
      </c>
      <c r="L7" s="16">
        <f t="shared" si="1"/>
        <v>4</v>
      </c>
      <c r="M7" s="16">
        <f t="shared" si="1"/>
        <v>5</v>
      </c>
      <c r="N7" s="16">
        <f t="shared" si="1"/>
        <v>1</v>
      </c>
      <c r="O7" s="16">
        <f t="shared" si="1"/>
        <v>2</v>
      </c>
      <c r="P7" s="16">
        <f t="shared" si="1"/>
        <v>3</v>
      </c>
      <c r="Q7" s="16">
        <f t="shared" si="1"/>
        <v>4</v>
      </c>
      <c r="R7" s="16">
        <f t="shared" si="1"/>
        <v>5</v>
      </c>
      <c r="S7" s="16">
        <f t="shared" si="1"/>
        <v>1</v>
      </c>
      <c r="T7" s="16">
        <f t="shared" si="1"/>
        <v>2</v>
      </c>
      <c r="U7" s="16">
        <f t="shared" si="1"/>
        <v>3</v>
      </c>
      <c r="V7" s="16">
        <f t="shared" si="1"/>
        <v>4</v>
      </c>
      <c r="W7" s="16">
        <f t="shared" si="1"/>
        <v>5</v>
      </c>
      <c r="X7" s="16">
        <f t="shared" si="1"/>
        <v>1</v>
      </c>
      <c r="Y7" s="16">
        <f t="shared" si="1"/>
        <v>2</v>
      </c>
      <c r="Z7" s="16">
        <f t="shared" si="1"/>
        <v>3</v>
      </c>
      <c r="AA7" s="16">
        <f t="shared" si="1"/>
        <v>4</v>
      </c>
      <c r="AB7" s="16">
        <f t="shared" si="1"/>
        <v>5</v>
      </c>
      <c r="AC7" s="16">
        <f t="shared" si="1"/>
        <v>1</v>
      </c>
      <c r="AD7" s="16">
        <f t="shared" si="1"/>
        <v>2</v>
      </c>
      <c r="AE7" s="16">
        <f t="shared" si="1"/>
        <v>3</v>
      </c>
      <c r="AF7" s="16">
        <f t="shared" si="1"/>
        <v>4</v>
      </c>
      <c r="AG7" s="16">
        <f t="shared" si="1"/>
        <v>5</v>
      </c>
      <c r="AH7" s="16">
        <f t="shared" si="1"/>
        <v>1</v>
      </c>
      <c r="AI7" s="16">
        <f t="shared" si="1"/>
        <v>2</v>
      </c>
      <c r="AJ7" s="16">
        <f t="shared" si="1"/>
        <v>3</v>
      </c>
      <c r="AK7" s="16">
        <f t="shared" si="1"/>
        <v>4</v>
      </c>
      <c r="AL7" s="16">
        <f t="shared" si="1"/>
        <v>5</v>
      </c>
      <c r="AM7" s="16">
        <f t="shared" si="1"/>
        <v>1</v>
      </c>
      <c r="AN7" s="16">
        <f t="shared" si="1"/>
        <v>2</v>
      </c>
      <c r="AO7" s="16">
        <f t="shared" si="1"/>
        <v>3</v>
      </c>
      <c r="AP7" s="16">
        <f t="shared" si="1"/>
        <v>4</v>
      </c>
      <c r="AQ7" s="16">
        <f t="shared" si="1"/>
        <v>5</v>
      </c>
      <c r="AR7" s="16">
        <f t="shared" si="1"/>
        <v>1</v>
      </c>
      <c r="AS7" s="16">
        <f t="shared" si="1"/>
        <v>2</v>
      </c>
      <c r="AT7" s="16">
        <f t="shared" si="1"/>
        <v>3</v>
      </c>
      <c r="AU7" s="16">
        <f t="shared" si="1"/>
        <v>4</v>
      </c>
      <c r="AV7" s="16">
        <f t="shared" si="1"/>
        <v>5</v>
      </c>
      <c r="AW7" s="16">
        <f t="shared" si="1"/>
        <v>1</v>
      </c>
      <c r="AX7" s="16">
        <f t="shared" si="1"/>
        <v>2</v>
      </c>
      <c r="AY7" s="16">
        <f t="shared" si="1"/>
        <v>3</v>
      </c>
      <c r="AZ7" s="16">
        <f t="shared" si="1"/>
        <v>4</v>
      </c>
      <c r="BA7" s="16">
        <f t="shared" si="1"/>
        <v>5</v>
      </c>
      <c r="BB7" s="16">
        <f t="shared" si="1"/>
        <v>1</v>
      </c>
      <c r="BC7" s="16">
        <f t="shared" si="1"/>
        <v>2</v>
      </c>
      <c r="BD7" s="16">
        <f t="shared" si="1"/>
        <v>3</v>
      </c>
      <c r="BE7" s="16">
        <f t="shared" si="1"/>
        <v>4</v>
      </c>
      <c r="BF7" s="16">
        <f t="shared" si="1"/>
        <v>5</v>
      </c>
    </row>
    <row r="8" spans="2:58" ht="15">
      <c r="B8" s="12" t="s">
        <v>37</v>
      </c>
      <c r="C8" s="16">
        <f>0</f>
        <v>0</v>
      </c>
      <c r="D8" s="16">
        <f>C8-1</f>
        <v>-1</v>
      </c>
      <c r="E8" s="16">
        <f t="shared" si="0"/>
        <v>-2</v>
      </c>
      <c r="F8" s="16">
        <f t="shared" si="0"/>
        <v>-3</v>
      </c>
      <c r="G8" s="16">
        <f t="shared" si="0"/>
        <v>-4</v>
      </c>
      <c r="H8" s="16">
        <f t="shared" si="0"/>
        <v>-5</v>
      </c>
      <c r="I8" s="16">
        <f t="shared" si="0"/>
        <v>-6</v>
      </c>
      <c r="J8" s="16">
        <f t="shared" si="0"/>
        <v>-7</v>
      </c>
      <c r="K8" s="16">
        <f t="shared" si="0"/>
        <v>-8</v>
      </c>
      <c r="L8" s="16">
        <f t="shared" si="0"/>
        <v>-9</v>
      </c>
      <c r="M8" s="16">
        <f t="shared" si="0"/>
        <v>-10</v>
      </c>
      <c r="N8" s="16">
        <f t="shared" si="0"/>
        <v>-11</v>
      </c>
      <c r="O8" s="16">
        <f t="shared" si="0"/>
        <v>-12</v>
      </c>
      <c r="P8" s="16">
        <f t="shared" si="0"/>
        <v>-13</v>
      </c>
      <c r="Q8" s="16">
        <f t="shared" si="0"/>
        <v>-14</v>
      </c>
      <c r="R8" s="16">
        <f t="shared" si="0"/>
        <v>-15</v>
      </c>
      <c r="S8" s="16">
        <f t="shared" si="0"/>
        <v>-16</v>
      </c>
      <c r="T8" s="16">
        <f t="shared" si="0"/>
        <v>-17</v>
      </c>
      <c r="U8" s="16">
        <f t="shared" si="0"/>
        <v>-18</v>
      </c>
      <c r="V8" s="16">
        <f t="shared" si="0"/>
        <v>-19</v>
      </c>
      <c r="W8" s="16">
        <f t="shared" si="0"/>
        <v>-20</v>
      </c>
      <c r="X8" s="16">
        <f t="shared" si="0"/>
        <v>-21</v>
      </c>
      <c r="Y8" s="16">
        <f t="shared" si="0"/>
        <v>-22</v>
      </c>
      <c r="Z8" s="16">
        <f t="shared" si="0"/>
        <v>-23</v>
      </c>
      <c r="AA8" s="16">
        <f t="shared" si="0"/>
        <v>-24</v>
      </c>
      <c r="AB8" s="16">
        <f t="shared" si="0"/>
        <v>-25</v>
      </c>
      <c r="AC8" s="16">
        <f t="shared" si="0"/>
        <v>-26</v>
      </c>
      <c r="AD8" s="16">
        <f t="shared" si="0"/>
        <v>-27</v>
      </c>
      <c r="AE8" s="16">
        <f t="shared" si="0"/>
        <v>-28</v>
      </c>
      <c r="AF8" s="16">
        <f t="shared" si="0"/>
        <v>-29</v>
      </c>
      <c r="AG8" s="16">
        <f t="shared" si="0"/>
        <v>-30</v>
      </c>
      <c r="AH8" s="16">
        <f t="shared" si="0"/>
        <v>-31</v>
      </c>
      <c r="AI8" s="16">
        <f t="shared" si="0"/>
        <v>-32</v>
      </c>
      <c r="AJ8" s="16">
        <f t="shared" si="0"/>
        <v>-33</v>
      </c>
      <c r="AK8" s="16">
        <f t="shared" si="0"/>
        <v>-34</v>
      </c>
      <c r="AL8" s="16">
        <f t="shared" si="0"/>
        <v>-35</v>
      </c>
      <c r="AM8" s="16">
        <f t="shared" si="0"/>
        <v>-36</v>
      </c>
      <c r="AN8" s="16">
        <f t="shared" si="0"/>
        <v>-37</v>
      </c>
      <c r="AO8" s="16">
        <f t="shared" si="0"/>
        <v>-38</v>
      </c>
      <c r="AP8" s="16">
        <f t="shared" si="0"/>
        <v>-39</v>
      </c>
      <c r="AQ8" s="16">
        <f t="shared" si="0"/>
        <v>-40</v>
      </c>
      <c r="AR8" s="16">
        <f t="shared" si="0"/>
        <v>-41</v>
      </c>
      <c r="AS8" s="16">
        <f t="shared" si="0"/>
        <v>-42</v>
      </c>
      <c r="AT8" s="16">
        <f t="shared" si="0"/>
        <v>-43</v>
      </c>
      <c r="AU8" s="16">
        <f t="shared" si="0"/>
        <v>-44</v>
      </c>
      <c r="AV8" s="16">
        <f t="shared" si="0"/>
        <v>-45</v>
      </c>
      <c r="AW8" s="16">
        <f t="shared" si="0"/>
        <v>-46</v>
      </c>
      <c r="AX8" s="16">
        <f t="shared" si="0"/>
        <v>-47</v>
      </c>
      <c r="AY8" s="16">
        <f t="shared" si="0"/>
        <v>-48</v>
      </c>
      <c r="AZ8" s="16">
        <f t="shared" si="0"/>
        <v>-49</v>
      </c>
      <c r="BA8" s="16">
        <f t="shared" si="0"/>
        <v>-50</v>
      </c>
      <c r="BB8" s="16">
        <f t="shared" si="0"/>
        <v>-51</v>
      </c>
      <c r="BC8" s="16">
        <f t="shared" si="0"/>
        <v>-52</v>
      </c>
      <c r="BD8" s="16">
        <f t="shared" si="0"/>
        <v>-53</v>
      </c>
      <c r="BE8" s="16">
        <f t="shared" si="0"/>
        <v>-54</v>
      </c>
      <c r="BF8" s="16">
        <f t="shared" si="0"/>
        <v>-55</v>
      </c>
    </row>
    <row r="9" spans="2:58" ht="15">
      <c r="B9" s="13" t="s">
        <v>38</v>
      </c>
      <c r="C9" s="16">
        <f>HLOOKUP(C8,$C$3:$N$4,2,0)</f>
        <v>2.05</v>
      </c>
      <c r="D9" s="16" t="e">
        <f aca="true" t="shared" si="2" ref="D9:BF9">HLOOKUP(D8,$C$3:$N$4,2,0)</f>
        <v>#N/A</v>
      </c>
      <c r="E9" s="16" t="e">
        <f t="shared" si="2"/>
        <v>#N/A</v>
      </c>
      <c r="F9" s="16" t="e">
        <f t="shared" si="2"/>
        <v>#N/A</v>
      </c>
      <c r="G9" s="16" t="e">
        <f t="shared" si="2"/>
        <v>#N/A</v>
      </c>
      <c r="H9" s="16">
        <f t="shared" si="2"/>
        <v>1.67</v>
      </c>
      <c r="I9" s="16" t="e">
        <f t="shared" si="2"/>
        <v>#N/A</v>
      </c>
      <c r="J9" s="16" t="e">
        <f t="shared" si="2"/>
        <v>#N/A</v>
      </c>
      <c r="K9" s="16" t="e">
        <f t="shared" si="2"/>
        <v>#N/A</v>
      </c>
      <c r="L9" s="16" t="e">
        <f t="shared" si="2"/>
        <v>#N/A</v>
      </c>
      <c r="M9" s="16">
        <f t="shared" si="2"/>
        <v>1.45</v>
      </c>
      <c r="N9" s="16" t="e">
        <f t="shared" si="2"/>
        <v>#N/A</v>
      </c>
      <c r="O9" s="16" t="e">
        <f t="shared" si="2"/>
        <v>#N/A</v>
      </c>
      <c r="P9" s="16" t="e">
        <f t="shared" si="2"/>
        <v>#N/A</v>
      </c>
      <c r="Q9" s="16" t="e">
        <f t="shared" si="2"/>
        <v>#N/A</v>
      </c>
      <c r="R9" s="16">
        <f t="shared" si="2"/>
        <v>1.29</v>
      </c>
      <c r="S9" s="16" t="e">
        <f t="shared" si="2"/>
        <v>#N/A</v>
      </c>
      <c r="T9" s="16" t="e">
        <f t="shared" si="2"/>
        <v>#N/A</v>
      </c>
      <c r="U9" s="16" t="e">
        <f t="shared" si="2"/>
        <v>#N/A</v>
      </c>
      <c r="V9" s="16" t="e">
        <f t="shared" si="2"/>
        <v>#N/A</v>
      </c>
      <c r="W9" s="16">
        <f t="shared" si="2"/>
        <v>1.17</v>
      </c>
      <c r="X9" s="16" t="e">
        <f t="shared" si="2"/>
        <v>#N/A</v>
      </c>
      <c r="Y9" s="16" t="e">
        <f t="shared" si="2"/>
        <v>#N/A</v>
      </c>
      <c r="Z9" s="16" t="e">
        <f t="shared" si="2"/>
        <v>#N/A</v>
      </c>
      <c r="AA9" s="16" t="e">
        <f t="shared" si="2"/>
        <v>#N/A</v>
      </c>
      <c r="AB9" s="16">
        <f t="shared" si="2"/>
        <v>1.08</v>
      </c>
      <c r="AC9" s="16" t="e">
        <f t="shared" si="2"/>
        <v>#N/A</v>
      </c>
      <c r="AD9" s="16" t="e">
        <f t="shared" si="2"/>
        <v>#N/A</v>
      </c>
      <c r="AE9" s="16" t="e">
        <f t="shared" si="2"/>
        <v>#N/A</v>
      </c>
      <c r="AF9" s="16" t="e">
        <f t="shared" si="2"/>
        <v>#N/A</v>
      </c>
      <c r="AG9" s="16">
        <f t="shared" si="2"/>
        <v>1</v>
      </c>
      <c r="AH9" s="16" t="e">
        <f t="shared" si="2"/>
        <v>#N/A</v>
      </c>
      <c r="AI9" s="16" t="e">
        <f t="shared" si="2"/>
        <v>#N/A</v>
      </c>
      <c r="AJ9" s="16" t="e">
        <f t="shared" si="2"/>
        <v>#N/A</v>
      </c>
      <c r="AK9" s="16" t="e">
        <f t="shared" si="2"/>
        <v>#N/A</v>
      </c>
      <c r="AL9" s="16">
        <f t="shared" si="2"/>
        <v>0.95</v>
      </c>
      <c r="AM9" s="16" t="e">
        <f t="shared" si="2"/>
        <v>#N/A</v>
      </c>
      <c r="AN9" s="16" t="e">
        <f t="shared" si="2"/>
        <v>#N/A</v>
      </c>
      <c r="AO9" s="16" t="e">
        <f t="shared" si="2"/>
        <v>#N/A</v>
      </c>
      <c r="AP9" s="16" t="e">
        <f t="shared" si="2"/>
        <v>#N/A</v>
      </c>
      <c r="AQ9" s="16">
        <f t="shared" si="2"/>
        <v>0.9</v>
      </c>
      <c r="AR9" s="16" t="e">
        <f t="shared" si="2"/>
        <v>#N/A</v>
      </c>
      <c r="AS9" s="16" t="e">
        <f t="shared" si="2"/>
        <v>#N/A</v>
      </c>
      <c r="AT9" s="16" t="e">
        <f t="shared" si="2"/>
        <v>#N/A</v>
      </c>
      <c r="AU9" s="16" t="e">
        <f t="shared" si="2"/>
        <v>#N/A</v>
      </c>
      <c r="AV9" s="16">
        <f t="shared" si="2"/>
        <v>0.85</v>
      </c>
      <c r="AW9" s="16" t="e">
        <f t="shared" si="2"/>
        <v>#N/A</v>
      </c>
      <c r="AX9" s="16" t="e">
        <f t="shared" si="2"/>
        <v>#N/A</v>
      </c>
      <c r="AY9" s="16" t="e">
        <f t="shared" si="2"/>
        <v>#N/A</v>
      </c>
      <c r="AZ9" s="16" t="e">
        <f t="shared" si="2"/>
        <v>#N/A</v>
      </c>
      <c r="BA9" s="16">
        <f t="shared" si="2"/>
        <v>0.82</v>
      </c>
      <c r="BB9" s="16" t="e">
        <f t="shared" si="2"/>
        <v>#N/A</v>
      </c>
      <c r="BC9" s="16" t="e">
        <f t="shared" si="2"/>
        <v>#N/A</v>
      </c>
      <c r="BD9" s="16" t="e">
        <f t="shared" si="2"/>
        <v>#N/A</v>
      </c>
      <c r="BE9" s="16" t="e">
        <f t="shared" si="2"/>
        <v>#N/A</v>
      </c>
      <c r="BF9" s="16">
        <f t="shared" si="2"/>
        <v>0.8</v>
      </c>
    </row>
    <row r="10" spans="2:58" ht="15">
      <c r="B10" s="16"/>
      <c r="C10" s="16"/>
      <c r="D10" s="16">
        <f>_xlfn.IFERROR((C9-H9)/5,"")</f>
        <v>0.07599999999999998</v>
      </c>
      <c r="E10" s="16">
        <f aca="true" t="shared" si="3" ref="E10:BF10">_xlfn.IFERROR((D9-I9)/5,"")</f>
      </c>
      <c r="F10" s="16">
        <f t="shared" si="3"/>
      </c>
      <c r="G10" s="16">
        <f t="shared" si="3"/>
      </c>
      <c r="H10" s="16">
        <f t="shared" si="3"/>
      </c>
      <c r="I10" s="16">
        <f t="shared" si="3"/>
        <v>0.044</v>
      </c>
      <c r="J10" s="16">
        <f t="shared" si="3"/>
      </c>
      <c r="K10" s="16">
        <f t="shared" si="3"/>
      </c>
      <c r="L10" s="16">
        <f t="shared" si="3"/>
      </c>
      <c r="M10" s="16">
        <f t="shared" si="3"/>
      </c>
      <c r="N10" s="16">
        <f t="shared" si="3"/>
        <v>0.03199999999999999</v>
      </c>
      <c r="O10" s="16">
        <f t="shared" si="3"/>
      </c>
      <c r="P10" s="16">
        <f t="shared" si="3"/>
      </c>
      <c r="Q10" s="16">
        <f t="shared" si="3"/>
      </c>
      <c r="R10" s="16">
        <f t="shared" si="3"/>
      </c>
      <c r="S10" s="16">
        <f t="shared" si="3"/>
        <v>0.02400000000000002</v>
      </c>
      <c r="T10" s="16">
        <f t="shared" si="3"/>
      </c>
      <c r="U10" s="16">
        <f t="shared" si="3"/>
      </c>
      <c r="V10" s="16">
        <f t="shared" si="3"/>
      </c>
      <c r="W10" s="16">
        <f t="shared" si="3"/>
      </c>
      <c r="X10" s="16">
        <f t="shared" si="3"/>
        <v>0.01799999999999997</v>
      </c>
      <c r="Y10" s="16">
        <f t="shared" si="3"/>
      </c>
      <c r="Z10" s="16">
        <f t="shared" si="3"/>
      </c>
      <c r="AA10" s="16">
        <f t="shared" si="3"/>
      </c>
      <c r="AB10" s="16">
        <f t="shared" si="3"/>
      </c>
      <c r="AC10" s="16">
        <f t="shared" si="3"/>
        <v>0.016000000000000014</v>
      </c>
      <c r="AD10" s="16">
        <f t="shared" si="3"/>
      </c>
      <c r="AE10" s="16">
        <f t="shared" si="3"/>
      </c>
      <c r="AF10" s="16">
        <f t="shared" si="3"/>
      </c>
      <c r="AG10" s="16">
        <f t="shared" si="3"/>
      </c>
      <c r="AH10" s="16">
        <f t="shared" si="3"/>
        <v>0.010000000000000009</v>
      </c>
      <c r="AI10" s="16">
        <f t="shared" si="3"/>
      </c>
      <c r="AJ10" s="16">
        <f t="shared" si="3"/>
      </c>
      <c r="AK10" s="16">
        <f t="shared" si="3"/>
      </c>
      <c r="AL10" s="16">
        <f t="shared" si="3"/>
      </c>
      <c r="AM10" s="16">
        <f t="shared" si="3"/>
        <v>0.009999999999999986</v>
      </c>
      <c r="AN10" s="16">
        <f t="shared" si="3"/>
      </c>
      <c r="AO10" s="16">
        <f t="shared" si="3"/>
      </c>
      <c r="AP10" s="16">
        <f t="shared" si="3"/>
      </c>
      <c r="AQ10" s="16">
        <f t="shared" si="3"/>
      </c>
      <c r="AR10" s="16">
        <f t="shared" si="3"/>
        <v>0.010000000000000009</v>
      </c>
      <c r="AS10" s="16">
        <f t="shared" si="3"/>
      </c>
      <c r="AT10" s="16">
        <f t="shared" si="3"/>
      </c>
      <c r="AU10" s="16">
        <f t="shared" si="3"/>
      </c>
      <c r="AV10" s="16">
        <f t="shared" si="3"/>
      </c>
      <c r="AW10" s="16">
        <f t="shared" si="3"/>
        <v>0.006000000000000005</v>
      </c>
      <c r="AX10" s="16">
        <f t="shared" si="3"/>
      </c>
      <c r="AY10" s="16">
        <f t="shared" si="3"/>
      </c>
      <c r="AZ10" s="16">
        <f t="shared" si="3"/>
      </c>
      <c r="BA10" s="16">
        <f t="shared" si="3"/>
      </c>
      <c r="BB10" s="16">
        <f t="shared" si="3"/>
        <v>0.003999999999999981</v>
      </c>
      <c r="BC10" s="16">
        <f t="shared" si="3"/>
      </c>
      <c r="BD10" s="16">
        <f t="shared" si="3"/>
      </c>
      <c r="BE10" s="16">
        <f t="shared" si="3"/>
      </c>
      <c r="BF10" s="16">
        <f t="shared" si="3"/>
      </c>
    </row>
    <row r="11" spans="2:58" ht="15">
      <c r="B11" s="13" t="s">
        <v>38</v>
      </c>
      <c r="C11" s="16">
        <f aca="true" t="shared" si="4" ref="C11:H11">$C$9-$D$10*C7</f>
        <v>2.05</v>
      </c>
      <c r="D11" s="16">
        <f t="shared" si="4"/>
        <v>1.9739999999999998</v>
      </c>
      <c r="E11" s="16">
        <f t="shared" si="4"/>
        <v>1.898</v>
      </c>
      <c r="F11" s="16">
        <f t="shared" si="4"/>
        <v>1.8219999999999998</v>
      </c>
      <c r="G11" s="16">
        <f t="shared" si="4"/>
        <v>1.746</v>
      </c>
      <c r="H11" s="16">
        <f t="shared" si="4"/>
        <v>1.67</v>
      </c>
      <c r="I11" s="16">
        <f>$H$9-$I$10*I7</f>
        <v>1.626</v>
      </c>
      <c r="J11" s="16">
        <f>$H$9-$I$10*J7</f>
        <v>1.5819999999999999</v>
      </c>
      <c r="K11" s="16">
        <f>$H$9-$I$10*K7</f>
        <v>1.5379999999999998</v>
      </c>
      <c r="L11" s="16">
        <f>$H$9-$I$10*L7</f>
        <v>1.494</v>
      </c>
      <c r="M11" s="16">
        <f>$H$9-$I$10*M7</f>
        <v>1.45</v>
      </c>
      <c r="N11" s="16">
        <f>$M$9-$N$10*N7</f>
        <v>1.418</v>
      </c>
      <c r="O11" s="16">
        <f>$M$9-$N$10*O7</f>
        <v>1.386</v>
      </c>
      <c r="P11" s="16">
        <f>$M$9-$N$10*P7</f>
        <v>1.354</v>
      </c>
      <c r="Q11" s="16">
        <f>$M$9-$N$10*Q7</f>
        <v>1.322</v>
      </c>
      <c r="R11" s="16">
        <f>$M$9-$N$10*R7</f>
        <v>1.29</v>
      </c>
      <c r="S11" s="16">
        <f>$R$9-$S$10*S7</f>
        <v>1.266</v>
      </c>
      <c r="T11" s="16">
        <f>$R$9-$S$10*T7</f>
        <v>1.242</v>
      </c>
      <c r="U11" s="16">
        <f>$R$9-$S$10*U7</f>
        <v>1.218</v>
      </c>
      <c r="V11" s="16">
        <f>$R$9-$S$10*V7</f>
        <v>1.194</v>
      </c>
      <c r="W11" s="16">
        <f>$R$9-$S$10*W7</f>
        <v>1.17</v>
      </c>
      <c r="X11" s="16">
        <f>$W$9-$X$10*X7</f>
        <v>1.152</v>
      </c>
      <c r="Y11" s="16">
        <f>$W$9-$X$10*Y7</f>
        <v>1.134</v>
      </c>
      <c r="Z11" s="16">
        <f>$W$9-$X$10*Z7</f>
        <v>1.116</v>
      </c>
      <c r="AA11" s="16">
        <f>$W$9-$X$10*AA7</f>
        <v>1.098</v>
      </c>
      <c r="AB11" s="16">
        <f>$W$9-$X$10*AB7</f>
        <v>1.08</v>
      </c>
      <c r="AC11" s="16">
        <f>$AB$9-$AC$10*AC7</f>
        <v>1.064</v>
      </c>
      <c r="AD11" s="16">
        <f>$AB$9-$AC$10*AD7</f>
        <v>1.048</v>
      </c>
      <c r="AE11" s="16">
        <f>$AB$9-$AC$10*AE7</f>
        <v>1.032</v>
      </c>
      <c r="AF11" s="16">
        <f>$AB$9-$AC$10*AF7</f>
        <v>1.016</v>
      </c>
      <c r="AG11" s="16">
        <f>$AB$9-$AC$10*AG7</f>
        <v>1</v>
      </c>
      <c r="AH11" s="16">
        <f>$AG$9-$AH$10*AH7</f>
        <v>0.99</v>
      </c>
      <c r="AI11" s="16">
        <f>$AG$9-$AH$10*AI7</f>
        <v>0.98</v>
      </c>
      <c r="AJ11" s="16">
        <f>$AG$9-$AH$10*AJ7</f>
        <v>0.97</v>
      </c>
      <c r="AK11" s="16">
        <f>$AG$9-$AH$10*AK7</f>
        <v>0.96</v>
      </c>
      <c r="AL11" s="16">
        <f>$AG$9-$AH$10*AL7</f>
        <v>0.95</v>
      </c>
      <c r="AM11" s="16">
        <f>$AL$9-$AM$10*AM7</f>
        <v>0.94</v>
      </c>
      <c r="AN11" s="16">
        <f>$AL$9-$AM$10*AN7</f>
        <v>0.9299999999999999</v>
      </c>
      <c r="AO11" s="16">
        <f>$AL$9-$AM$10*AO7</f>
        <v>0.92</v>
      </c>
      <c r="AP11" s="16">
        <f>$AL$9-$AM$10*AP7</f>
        <v>0.91</v>
      </c>
      <c r="AQ11" s="16">
        <f>$AL$9-$AM$10*AQ7</f>
        <v>0.9</v>
      </c>
      <c r="AR11" s="16">
        <f>$AQ$9-$AR$10*AR7</f>
        <v>0.89</v>
      </c>
      <c r="AS11" s="16">
        <f>$AQ$9-$AR$10*AS7</f>
        <v>0.88</v>
      </c>
      <c r="AT11" s="16">
        <f>$AQ$9-$AR$10*AT7</f>
        <v>0.87</v>
      </c>
      <c r="AU11" s="16">
        <f>$AQ$9-$AR$10*AU7</f>
        <v>0.86</v>
      </c>
      <c r="AV11" s="16">
        <f>$AQ$9-$AR$10*AV7</f>
        <v>0.85</v>
      </c>
      <c r="AW11" s="16">
        <f>$AV$9-$AW$10*AW7</f>
        <v>0.844</v>
      </c>
      <c r="AX11" s="16">
        <f>$AV$9-$AW$10*AX7</f>
        <v>0.838</v>
      </c>
      <c r="AY11" s="16">
        <f>$AV$9-$AW$10*AY7</f>
        <v>0.832</v>
      </c>
      <c r="AZ11" s="16">
        <f>$AV$9-$AW$10*AZ7</f>
        <v>0.826</v>
      </c>
      <c r="BA11" s="16">
        <f>$AV$9-$AW$10*BA7</f>
        <v>0.82</v>
      </c>
      <c r="BB11" s="16">
        <f>$BA$9-$BB$10*BB7</f>
        <v>0.816</v>
      </c>
      <c r="BC11" s="16">
        <f>$BA$9-$BB$10*BC7</f>
        <v>0.8119999999999999</v>
      </c>
      <c r="BD11" s="16">
        <f>$BA$9-$BB$10*BD7</f>
        <v>0.808</v>
      </c>
      <c r="BE11" s="16">
        <f>$BA$9-$BB$10*BE7</f>
        <v>0.804</v>
      </c>
      <c r="BF11" s="16">
        <f>$BA$9-$BB$10*BF7</f>
        <v>0.8</v>
      </c>
    </row>
    <row r="14" ht="15">
      <c r="B14" s="15" t="s">
        <v>549</v>
      </c>
    </row>
    <row r="15" ht="52.5" customHeight="1"/>
    <row r="16" ht="31.5" customHeight="1"/>
    <row r="17" spans="2:20" ht="39.75">
      <c r="B17" s="19" t="s">
        <v>550</v>
      </c>
      <c r="C17" s="325" t="s">
        <v>569</v>
      </c>
      <c r="D17" s="326"/>
      <c r="E17" s="17" t="s">
        <v>551</v>
      </c>
      <c r="F17" s="23">
        <f>'Исходная информация'!G31</f>
        <v>13953</v>
      </c>
      <c r="G17" s="18" t="str">
        <f>'Исходная информация'!S33</f>
        <v>образовательное</v>
      </c>
      <c r="H17" s="15" t="str">
        <f>"&gt;="&amp;TEXT(F17,"#####")</f>
        <v>&gt;=13953</v>
      </c>
      <c r="I17" s="15" t="str">
        <f>"&lt;="&amp;TEXT(F17,"#####")</f>
        <v>&lt;=13953</v>
      </c>
      <c r="N17" s="15" t="s">
        <v>577</v>
      </c>
      <c r="O17" s="15" t="s">
        <v>577</v>
      </c>
      <c r="Q17" s="15" t="s">
        <v>578</v>
      </c>
      <c r="R17" s="15" t="s">
        <v>578</v>
      </c>
      <c r="T17" s="15" t="s">
        <v>579</v>
      </c>
    </row>
    <row r="18" spans="2:9" ht="15">
      <c r="B18" s="17">
        <v>1</v>
      </c>
      <c r="E18" s="17">
        <v>3</v>
      </c>
      <c r="F18" s="23">
        <f>'Исходная информация'!G44</f>
        <v>1572</v>
      </c>
      <c r="G18" s="18" t="str">
        <f>'Исходная информация'!G46</f>
        <v>библиотека</v>
      </c>
      <c r="H18" s="15" t="str">
        <f aca="true" t="shared" si="5" ref="H18:H26">"&gt;="&amp;TEXT(F18,"#####")</f>
        <v>&gt;=1572</v>
      </c>
      <c r="I18" s="15" t="str">
        <f aca="true" t="shared" si="6" ref="I18:I26">"&lt;="&amp;TEXT(F18,"#####")</f>
        <v>&lt;=1572</v>
      </c>
    </row>
    <row r="19" spans="2:21" ht="25.5" customHeight="1">
      <c r="B19" s="18" t="s">
        <v>552</v>
      </c>
      <c r="C19" s="24">
        <v>0</v>
      </c>
      <c r="D19" s="23">
        <v>5000</v>
      </c>
      <c r="E19" s="17">
        <v>0.43</v>
      </c>
      <c r="F19" s="23">
        <f>'Исходная информация'!G57</f>
        <v>380</v>
      </c>
      <c r="G19" s="18" t="str">
        <f>'Исходная информация'!G59</f>
        <v>складские помещения</v>
      </c>
      <c r="H19" s="15" t="str">
        <f t="shared" si="5"/>
        <v>&gt;=380</v>
      </c>
      <c r="I19" s="15" t="str">
        <f t="shared" si="6"/>
        <v>&lt;=380</v>
      </c>
      <c r="K19" s="17">
        <v>0.43</v>
      </c>
      <c r="L19" s="17">
        <v>0.43</v>
      </c>
      <c r="M19" s="15">
        <v>1</v>
      </c>
      <c r="N19" s="21">
        <f>_xlfn.SUMIFS(K19:K84,B19:B84,G17,C19:C84,I17,D19:D84,H17)</f>
        <v>0</v>
      </c>
      <c r="O19" s="21">
        <f>_xlfn.SUMIFS(L19:L84,B19:B84,G17,C19:C84,I17,D19:D84,H17)</f>
        <v>0</v>
      </c>
      <c r="Q19" s="21">
        <f>_xlfn.SUMIFS(C19:C84,B19:B84,G17,C19:C84,I17,D19:D84,H17)</f>
        <v>0</v>
      </c>
      <c r="R19" s="21">
        <f>_xlfn.SUMIFS(D19:D84,B19:B84,G17,C19:C84,I17,D19:D84,H17)</f>
        <v>0</v>
      </c>
      <c r="T19" s="44" t="e">
        <f>N19-(N19-O19)*(F17-Q19)/(R19-Q19)</f>
        <v>#DIV/0!</v>
      </c>
      <c r="U19" s="15" t="s">
        <v>637</v>
      </c>
    </row>
    <row r="20" spans="2:21" ht="25.5">
      <c r="B20" s="18" t="s">
        <v>552</v>
      </c>
      <c r="C20" s="24">
        <v>5000.0001</v>
      </c>
      <c r="D20" s="23">
        <v>10000</v>
      </c>
      <c r="E20" s="17">
        <v>0.38</v>
      </c>
      <c r="F20" s="23">
        <f>'Исходная информация'!G70</f>
        <v>0</v>
      </c>
      <c r="G20" s="18">
        <f>'Исходная информация'!G72</f>
        <v>0</v>
      </c>
      <c r="H20" s="15" t="str">
        <f t="shared" si="5"/>
        <v>&gt;=</v>
      </c>
      <c r="I20" s="15" t="str">
        <f t="shared" si="6"/>
        <v>&lt;=</v>
      </c>
      <c r="K20" s="17">
        <v>0.43</v>
      </c>
      <c r="L20" s="17">
        <v>0.38</v>
      </c>
      <c r="M20" s="15">
        <v>2</v>
      </c>
      <c r="N20" s="21">
        <f>_xlfn.SUMIFS(K19:K84,B19:B84,G18,C19:C84,I18,D19:D84,H18)</f>
        <v>0</v>
      </c>
      <c r="O20" s="21">
        <f>_xlfn.SUMIFS(L19:L84,B19:B84,G18,C19:C84,I18,D19:D84,H18)</f>
        <v>0</v>
      </c>
      <c r="Q20" s="21">
        <f>_xlfn.SUMIFS(C19:C84,B19:B84,G18,C19:C84,I18,D19:D84,H18)</f>
        <v>0</v>
      </c>
      <c r="R20" s="21">
        <f>_xlfn.SUMIFS(D19:D84,B19:B84,G18,C19:C84,I18,D19:D84,H18)</f>
        <v>0</v>
      </c>
      <c r="T20" s="44" t="e">
        <f aca="true" t="shared" si="7" ref="T20:T28">N20-(N20-O20)*(F18-Q20)/(R20-Q20)</f>
        <v>#DIV/0!</v>
      </c>
      <c r="U20" s="15" t="s">
        <v>638</v>
      </c>
    </row>
    <row r="21" spans="2:21" ht="25.5">
      <c r="B21" s="18" t="s">
        <v>552</v>
      </c>
      <c r="C21" s="24">
        <v>10000.0001</v>
      </c>
      <c r="D21" s="23">
        <v>15000</v>
      </c>
      <c r="E21" s="17">
        <v>0.35</v>
      </c>
      <c r="F21" s="23">
        <f>'Исходная информация'!G83</f>
        <v>0</v>
      </c>
      <c r="G21" s="18">
        <f>'Исходная информация'!G85</f>
        <v>0</v>
      </c>
      <c r="H21" s="15" t="str">
        <f t="shared" si="5"/>
        <v>&gt;=</v>
      </c>
      <c r="I21" s="15" t="str">
        <f t="shared" si="6"/>
        <v>&lt;=</v>
      </c>
      <c r="K21" s="17">
        <v>0.38</v>
      </c>
      <c r="L21" s="17">
        <v>0.35</v>
      </c>
      <c r="M21" s="15">
        <v>3</v>
      </c>
      <c r="N21" s="21">
        <f>_xlfn.SUMIFS(K19:K84,B19:B84,G19,C19:C84,I19,D19:D84,H19)</f>
        <v>0</v>
      </c>
      <c r="O21" s="21">
        <f>_xlfn.SUMIFS(L19:L84,B19:B84,G19,C19:C84,I19,D19:D84,H19)</f>
        <v>0</v>
      </c>
      <c r="Q21" s="21">
        <f>_xlfn.SUMIFS(C19:C84,B19:B84,G19,C19:C84,I19,D19:D84,H19)</f>
        <v>0</v>
      </c>
      <c r="R21" s="21">
        <f>_xlfn.SUMIFS(D19:D84,B19:B84,G19,C19:C84,I19,D19:D84,H19)</f>
        <v>0</v>
      </c>
      <c r="T21" s="44" t="e">
        <f t="shared" si="7"/>
        <v>#DIV/0!</v>
      </c>
      <c r="U21" s="15" t="s">
        <v>639</v>
      </c>
    </row>
    <row r="22" spans="2:21" ht="25.5">
      <c r="B22" s="18" t="s">
        <v>552</v>
      </c>
      <c r="C22" s="24">
        <v>15000.0001</v>
      </c>
      <c r="D22" s="23">
        <v>1000000</v>
      </c>
      <c r="E22" s="17">
        <v>0.32</v>
      </c>
      <c r="F22" s="23">
        <f>'Исходная информация'!G96</f>
        <v>0</v>
      </c>
      <c r="G22" s="18">
        <f>'Исходная информация'!G98</f>
        <v>0</v>
      </c>
      <c r="H22" s="15" t="str">
        <f t="shared" si="5"/>
        <v>&gt;=</v>
      </c>
      <c r="I22" s="15" t="str">
        <f t="shared" si="6"/>
        <v>&lt;=</v>
      </c>
      <c r="K22" s="17">
        <v>0.35</v>
      </c>
      <c r="L22" s="17">
        <v>0.32</v>
      </c>
      <c r="M22" s="15">
        <v>4</v>
      </c>
      <c r="N22" s="21">
        <f>_xlfn.SUMIFS(K19:K84,B19:B84,G20,C19:C84,I20,D19:D84,H20)</f>
        <v>0</v>
      </c>
      <c r="O22" s="21">
        <f>_xlfn.SUMIFS(L19:L84,B19:B84,G20,C19:C84,I20,D19:D84,H20)</f>
        <v>0</v>
      </c>
      <c r="Q22" s="21">
        <f>_xlfn.SUMIFS(C19:C84,B19:B84,G20,C19:C84,I20,D19:D84,H20)</f>
        <v>0</v>
      </c>
      <c r="R22" s="21">
        <f>_xlfn.SUMIFS(D19:D84,B19:B84,G20,C19:C84,I20,D19:D84,H20)</f>
        <v>0</v>
      </c>
      <c r="T22" s="44" t="e">
        <f t="shared" si="7"/>
        <v>#DIV/0!</v>
      </c>
      <c r="U22" s="15" t="s">
        <v>640</v>
      </c>
    </row>
    <row r="23" spans="2:21" ht="15">
      <c r="B23" s="18" t="s">
        <v>553</v>
      </c>
      <c r="C23" s="24">
        <v>0</v>
      </c>
      <c r="D23" s="23">
        <v>5000</v>
      </c>
      <c r="E23" s="17">
        <v>0.37</v>
      </c>
      <c r="F23" s="23">
        <f>'Исходная информация'!G109</f>
        <v>0</v>
      </c>
      <c r="G23" s="18">
        <f>'Исходная информация'!G111</f>
        <v>0</v>
      </c>
      <c r="H23" s="15" t="str">
        <f t="shared" si="5"/>
        <v>&gt;=</v>
      </c>
      <c r="I23" s="15" t="str">
        <f t="shared" si="6"/>
        <v>&lt;=</v>
      </c>
      <c r="K23" s="17">
        <v>0.37</v>
      </c>
      <c r="L23" s="17">
        <v>0.37</v>
      </c>
      <c r="M23" s="15">
        <v>5</v>
      </c>
      <c r="N23" s="21">
        <f>_xlfn.SUMIFS(K19:K84,B19:B84,G21,C19:C84,I21,D19:D84,H21)</f>
        <v>0</v>
      </c>
      <c r="O23" s="21">
        <f>_xlfn.SUMIFS(L19:L84,B19:B84,G21,C19:C84,I21,D19:D84,H21)</f>
        <v>0</v>
      </c>
      <c r="Q23" s="21">
        <f>_xlfn.SUMIFS(C19:C84,B19:B84,G21,C19:C84,I21,D19:D84,H21)</f>
        <v>0</v>
      </c>
      <c r="R23" s="21">
        <f>_xlfn.SUMIFS(D19:D84,B19:B84,G21,C19:C84,I21,D19:D84,H21)</f>
        <v>0</v>
      </c>
      <c r="T23" s="44" t="e">
        <f t="shared" si="7"/>
        <v>#DIV/0!</v>
      </c>
      <c r="U23" s="15" t="s">
        <v>641</v>
      </c>
    </row>
    <row r="24" spans="2:21" ht="15">
      <c r="B24" s="18" t="s">
        <v>553</v>
      </c>
      <c r="C24" s="24">
        <v>5000.0001</v>
      </c>
      <c r="D24" s="23">
        <v>10000</v>
      </c>
      <c r="E24" s="17">
        <v>0.33</v>
      </c>
      <c r="F24" s="23">
        <f>'Исходная информация'!G122</f>
        <v>0</v>
      </c>
      <c r="G24" s="43">
        <f>'Исходная информация'!G124</f>
        <v>0</v>
      </c>
      <c r="H24" s="15" t="str">
        <f t="shared" si="5"/>
        <v>&gt;=</v>
      </c>
      <c r="I24" s="15" t="str">
        <f t="shared" si="6"/>
        <v>&lt;=</v>
      </c>
      <c r="K24" s="17">
        <v>0.37</v>
      </c>
      <c r="L24" s="17">
        <v>0.33</v>
      </c>
      <c r="M24" s="15">
        <v>6</v>
      </c>
      <c r="N24" s="21">
        <f>_xlfn.SUMIFS(K19:K84,B19:B84,G22,C19:C84,I22,D19:D84,H22)</f>
        <v>0</v>
      </c>
      <c r="O24" s="21">
        <f>_xlfn.SUMIFS(L19:L84,B19:B84,G22,C19:C84,I22,D19:D84,H22)</f>
        <v>0</v>
      </c>
      <c r="Q24" s="21">
        <f>_xlfn.SUMIFS(C19:C84,B19:B84,G22,C19:C84,I22,D19:D84,H22)</f>
        <v>0</v>
      </c>
      <c r="R24" s="21">
        <f>_xlfn.SUMIFS(D19:D84,B19:B84,G22,C19:C84,I22,D19:D84,H22)</f>
        <v>0</v>
      </c>
      <c r="T24" s="44" t="e">
        <f t="shared" si="7"/>
        <v>#DIV/0!</v>
      </c>
      <c r="U24" s="15" t="s">
        <v>642</v>
      </c>
    </row>
    <row r="25" spans="2:21" ht="15">
      <c r="B25" s="18" t="s">
        <v>553</v>
      </c>
      <c r="C25" s="24">
        <v>10000.0001</v>
      </c>
      <c r="D25" s="23">
        <v>1000000</v>
      </c>
      <c r="E25" s="17">
        <v>0.3</v>
      </c>
      <c r="F25" s="23">
        <f>'Исходная информация'!G135</f>
        <v>0</v>
      </c>
      <c r="G25" s="18">
        <f>'Исходная информация'!G137</f>
        <v>0</v>
      </c>
      <c r="H25" s="15" t="str">
        <f t="shared" si="5"/>
        <v>&gt;=</v>
      </c>
      <c r="I25" s="15" t="str">
        <f t="shared" si="6"/>
        <v>&lt;=</v>
      </c>
      <c r="K25" s="17">
        <v>0.33</v>
      </c>
      <c r="L25" s="17">
        <v>0.3</v>
      </c>
      <c r="M25" s="15">
        <v>7</v>
      </c>
      <c r="N25" s="21">
        <f>_xlfn.SUMIFS(K19:K84,B19:B84,G23,C19:C84,I23,D19:D84,H23)</f>
        <v>0</v>
      </c>
      <c r="O25" s="21">
        <f>_xlfn.SUMIFS(L19:L84,B19:B84,G23,C19:C84,I23,D19:D84,H23)</f>
        <v>0</v>
      </c>
      <c r="Q25" s="21">
        <f>_xlfn.SUMIFS(C19:C84,B19:B84,G23,C19:C84,I23,D19:D84,H23)</f>
        <v>0</v>
      </c>
      <c r="R25" s="21">
        <f>_xlfn.SUMIFS(D19:D84,B19:B84,G23,C19:C84,I23,D19:D84,H23)</f>
        <v>0</v>
      </c>
      <c r="T25" s="44" t="e">
        <f>N25-(N25-O25)*(F23-Q25)/(R25-Q25)</f>
        <v>#DIV/0!</v>
      </c>
      <c r="U25" s="15" t="s">
        <v>643</v>
      </c>
    </row>
    <row r="26" spans="2:21" ht="15">
      <c r="B26" s="18" t="s">
        <v>554</v>
      </c>
      <c r="C26" s="24">
        <v>0</v>
      </c>
      <c r="D26" s="23">
        <v>5000</v>
      </c>
      <c r="E26" s="17">
        <v>0.36</v>
      </c>
      <c r="F26" s="23">
        <f>'Исходная информация'!G148</f>
        <v>0</v>
      </c>
      <c r="G26" s="18">
        <f>'Исходная информация'!G150</f>
        <v>0</v>
      </c>
      <c r="H26" s="15" t="str">
        <f t="shared" si="5"/>
        <v>&gt;=</v>
      </c>
      <c r="I26" s="15" t="str">
        <f t="shared" si="6"/>
        <v>&lt;=</v>
      </c>
      <c r="K26" s="17">
        <v>0.36</v>
      </c>
      <c r="L26" s="17">
        <v>0.36</v>
      </c>
      <c r="M26" s="15">
        <v>8</v>
      </c>
      <c r="N26" s="21">
        <f>_xlfn.SUMIFS(K19:K84,B19:B84,G24,C19:C84,I24,D19:D84,H24)</f>
        <v>0</v>
      </c>
      <c r="O26" s="21">
        <f>_xlfn.SUMIFS(L19:L84,B19:B84,G24,C19:C84,I24,D19:D84,H24)</f>
        <v>0</v>
      </c>
      <c r="Q26" s="21">
        <f>_xlfn.SUMIFS(C19:C84,B19:B84,G24,C19:C84,I24,D19:D84,H24)</f>
        <v>0</v>
      </c>
      <c r="R26" s="21">
        <f>_xlfn.SUMIFS(D19:D84,B19:B84,G24,C19:C84,I24,D19:D84,H24)</f>
        <v>0</v>
      </c>
      <c r="T26" s="44" t="e">
        <f t="shared" si="7"/>
        <v>#DIV/0!</v>
      </c>
      <c r="U26" s="15" t="s">
        <v>644</v>
      </c>
    </row>
    <row r="27" spans="2:21" ht="15">
      <c r="B27" s="18" t="s">
        <v>554</v>
      </c>
      <c r="C27" s="24">
        <v>5000.0001</v>
      </c>
      <c r="D27" s="23">
        <v>10000</v>
      </c>
      <c r="E27" s="17">
        <v>0.32</v>
      </c>
      <c r="F27" s="20"/>
      <c r="K27" s="17">
        <v>0.36</v>
      </c>
      <c r="L27" s="17">
        <v>0.32</v>
      </c>
      <c r="M27" s="15">
        <v>9</v>
      </c>
      <c r="N27" s="21">
        <f>_xlfn.SUMIFS(K19:K84,B19:B84,G25,C19:C84,I25,D19:D84,H25)</f>
        <v>0</v>
      </c>
      <c r="O27" s="21">
        <f>_xlfn.SUMIFS(L19:L84,B19:B84,G25,C19:C84,I25,D19:D84,H25)</f>
        <v>0</v>
      </c>
      <c r="Q27" s="21">
        <f>_xlfn.SUMIFS(C19:C84,B19:B84,G25,C19:C84,I25,D19:D84,H25)</f>
        <v>0</v>
      </c>
      <c r="R27" s="21">
        <f>_xlfn.SUMIFS(D19:D84,B19:B84,G25,C19:C84,I25,D19:D84,H25)</f>
        <v>0</v>
      </c>
      <c r="T27" s="44" t="e">
        <f t="shared" si="7"/>
        <v>#DIV/0!</v>
      </c>
      <c r="U27" s="15" t="s">
        <v>645</v>
      </c>
    </row>
    <row r="28" spans="2:21" ht="15">
      <c r="B28" s="18" t="s">
        <v>554</v>
      </c>
      <c r="C28" s="24">
        <v>10000.0001</v>
      </c>
      <c r="D28" s="23">
        <v>1000000</v>
      </c>
      <c r="E28" s="17">
        <v>0.3</v>
      </c>
      <c r="F28" s="20"/>
      <c r="K28" s="17">
        <v>0.32</v>
      </c>
      <c r="L28" s="17">
        <v>0.3</v>
      </c>
      <c r="M28" s="15">
        <v>10</v>
      </c>
      <c r="N28" s="21">
        <f>_xlfn.SUMIFS(K19:K84,B19:B84,G26,C19:C84,I26,D19:D84,H26)</f>
        <v>0</v>
      </c>
      <c r="O28" s="21">
        <f>_xlfn.SUMIFS(L19:L84,B19:B84,G26,C19:C84,I26,D19:D84,H26)</f>
        <v>0</v>
      </c>
      <c r="Q28" s="21">
        <f>_xlfn.SUMIFS(C19:C84,B19:B84,G26,C19:C84,I26,D19:D84,H26)</f>
        <v>0</v>
      </c>
      <c r="R28" s="21">
        <f>_xlfn.SUMIFS(D19:D84,B19:B84,G26,C19:C84,I26,D19:D84,H26)</f>
        <v>0</v>
      </c>
      <c r="T28" s="44" t="e">
        <f t="shared" si="7"/>
        <v>#DIV/0!</v>
      </c>
      <c r="U28" s="15" t="s">
        <v>646</v>
      </c>
    </row>
    <row r="29" spans="2:18" ht="15">
      <c r="B29" s="18" t="s">
        <v>555</v>
      </c>
      <c r="C29" s="24">
        <v>0</v>
      </c>
      <c r="D29" s="23">
        <v>10000</v>
      </c>
      <c r="E29" s="17">
        <v>0.29</v>
      </c>
      <c r="F29" s="20"/>
      <c r="K29" s="17">
        <v>0.29</v>
      </c>
      <c r="L29" s="17">
        <v>0.29</v>
      </c>
      <c r="N29" s="21"/>
      <c r="O29" s="21"/>
      <c r="Q29" s="21"/>
      <c r="R29" s="21"/>
    </row>
    <row r="30" spans="2:18" ht="15">
      <c r="B30" s="18" t="s">
        <v>555</v>
      </c>
      <c r="C30" s="24">
        <v>10000.0001</v>
      </c>
      <c r="D30" s="23">
        <v>15000</v>
      </c>
      <c r="E30" s="17">
        <v>0.27</v>
      </c>
      <c r="F30" s="20"/>
      <c r="K30" s="17">
        <v>0.29</v>
      </c>
      <c r="L30" s="17">
        <v>0.27</v>
      </c>
      <c r="N30" s="21"/>
      <c r="O30" s="21"/>
      <c r="Q30" s="21"/>
      <c r="R30" s="21"/>
    </row>
    <row r="31" spans="2:18" ht="15">
      <c r="B31" s="18" t="s">
        <v>555</v>
      </c>
      <c r="C31" s="24">
        <v>15000.0001</v>
      </c>
      <c r="D31" s="23">
        <v>20000</v>
      </c>
      <c r="E31" s="17">
        <v>0.22</v>
      </c>
      <c r="F31" s="20"/>
      <c r="K31" s="17">
        <v>0.27</v>
      </c>
      <c r="L31" s="17">
        <v>0.22</v>
      </c>
      <c r="N31" s="21"/>
      <c r="O31" s="21"/>
      <c r="Q31" s="21"/>
      <c r="R31" s="21"/>
    </row>
    <row r="32" spans="2:18" ht="15">
      <c r="B32" s="18" t="s">
        <v>555</v>
      </c>
      <c r="C32" s="24">
        <v>20000.0001</v>
      </c>
      <c r="D32" s="23">
        <v>30000</v>
      </c>
      <c r="E32" s="17">
        <v>0.2</v>
      </c>
      <c r="F32" s="20"/>
      <c r="K32" s="17">
        <v>0.22</v>
      </c>
      <c r="L32" s="17">
        <v>0.2</v>
      </c>
      <c r="N32" s="21"/>
      <c r="O32" s="21"/>
      <c r="Q32" s="21"/>
      <c r="R32" s="21"/>
    </row>
    <row r="33" spans="2:18" ht="15">
      <c r="B33" s="18" t="s">
        <v>555</v>
      </c>
      <c r="C33" s="24">
        <v>30000.0001</v>
      </c>
      <c r="D33" s="23">
        <v>1000000</v>
      </c>
      <c r="E33" s="17">
        <v>0.18</v>
      </c>
      <c r="F33" s="20"/>
      <c r="K33" s="17">
        <v>0.2</v>
      </c>
      <c r="L33" s="17">
        <v>0.18</v>
      </c>
      <c r="N33" s="21"/>
      <c r="O33" s="21"/>
      <c r="Q33" s="21"/>
      <c r="R33" s="21"/>
    </row>
    <row r="34" spans="2:18" ht="25.5" customHeight="1">
      <c r="B34" s="18" t="s">
        <v>556</v>
      </c>
      <c r="C34" s="24">
        <v>0</v>
      </c>
      <c r="D34" s="23">
        <v>5000</v>
      </c>
      <c r="E34" s="17">
        <v>0.38</v>
      </c>
      <c r="F34" s="20"/>
      <c r="K34" s="17">
        <v>0.38</v>
      </c>
      <c r="L34" s="17">
        <v>0.38</v>
      </c>
      <c r="N34" s="21"/>
      <c r="O34" s="21"/>
      <c r="Q34" s="21"/>
      <c r="R34" s="21"/>
    </row>
    <row r="35" spans="2:18" ht="25.5">
      <c r="B35" s="18" t="s">
        <v>556</v>
      </c>
      <c r="C35" s="24">
        <v>5000.0001</v>
      </c>
      <c r="D35" s="23">
        <v>10000</v>
      </c>
      <c r="E35" s="17">
        <v>0.33</v>
      </c>
      <c r="F35" s="20"/>
      <c r="K35" s="17">
        <v>0.38</v>
      </c>
      <c r="L35" s="17">
        <v>0.33</v>
      </c>
      <c r="N35" s="21"/>
      <c r="O35" s="21"/>
      <c r="Q35" s="21"/>
      <c r="R35" s="21"/>
    </row>
    <row r="36" spans="2:18" ht="25.5">
      <c r="B36" s="18" t="s">
        <v>556</v>
      </c>
      <c r="C36" s="24">
        <v>10000.0001</v>
      </c>
      <c r="D36" s="23">
        <v>1000000</v>
      </c>
      <c r="E36" s="17">
        <v>0.31</v>
      </c>
      <c r="F36" s="20"/>
      <c r="K36" s="17">
        <v>0.33</v>
      </c>
      <c r="L36" s="17">
        <v>0.31</v>
      </c>
      <c r="N36" s="21"/>
      <c r="O36" s="21"/>
      <c r="Q36" s="21"/>
      <c r="R36" s="21"/>
    </row>
    <row r="37" spans="2:18" ht="25.5" customHeight="1">
      <c r="B37" s="18" t="s">
        <v>557</v>
      </c>
      <c r="C37" s="24">
        <v>0</v>
      </c>
      <c r="D37" s="23">
        <v>5000</v>
      </c>
      <c r="E37" s="17">
        <v>0.38</v>
      </c>
      <c r="F37" s="20"/>
      <c r="K37" s="17">
        <v>0.38</v>
      </c>
      <c r="L37" s="17">
        <v>0.38</v>
      </c>
      <c r="N37" s="21"/>
      <c r="O37" s="21"/>
      <c r="Q37" s="21"/>
      <c r="R37" s="21"/>
    </row>
    <row r="38" spans="2:18" ht="15">
      <c r="B38" s="18" t="s">
        <v>557</v>
      </c>
      <c r="C38" s="24">
        <v>5000.0001</v>
      </c>
      <c r="D38" s="23">
        <v>6000</v>
      </c>
      <c r="E38" s="17">
        <v>0.34</v>
      </c>
      <c r="F38" s="20"/>
      <c r="K38" s="17">
        <v>0.38</v>
      </c>
      <c r="L38" s="17">
        <v>0.34</v>
      </c>
      <c r="N38" s="21"/>
      <c r="O38" s="21"/>
      <c r="Q38" s="21"/>
      <c r="R38" s="21"/>
    </row>
    <row r="39" spans="2:12" ht="15">
      <c r="B39" s="18" t="s">
        <v>557</v>
      </c>
      <c r="C39" s="24">
        <v>6000.0001</v>
      </c>
      <c r="D39" s="23">
        <v>1000000</v>
      </c>
      <c r="E39" s="17">
        <v>0.34</v>
      </c>
      <c r="F39" s="20"/>
      <c r="K39" s="17">
        <v>0.34</v>
      </c>
      <c r="L39" s="17">
        <v>0.34</v>
      </c>
    </row>
    <row r="40" spans="2:12" ht="15">
      <c r="B40" s="18" t="s">
        <v>558</v>
      </c>
      <c r="C40" s="24">
        <v>0</v>
      </c>
      <c r="D40" s="23">
        <v>5000</v>
      </c>
      <c r="E40" s="17">
        <v>0.39</v>
      </c>
      <c r="F40" s="20"/>
      <c r="K40" s="17">
        <v>0.39</v>
      </c>
      <c r="L40" s="17">
        <v>0.39</v>
      </c>
    </row>
    <row r="41" spans="2:12" ht="15">
      <c r="B41" s="18" t="s">
        <v>558</v>
      </c>
      <c r="C41" s="24">
        <v>5000.0001</v>
      </c>
      <c r="D41" s="23">
        <v>10000</v>
      </c>
      <c r="E41" s="17">
        <v>0.35</v>
      </c>
      <c r="F41" s="20"/>
      <c r="K41" s="17">
        <v>0.39</v>
      </c>
      <c r="L41" s="17">
        <v>0.35</v>
      </c>
    </row>
    <row r="42" spans="2:12" ht="15">
      <c r="B42" s="18" t="s">
        <v>558</v>
      </c>
      <c r="C42" s="24">
        <v>10000.0001</v>
      </c>
      <c r="D42" s="23">
        <v>30000</v>
      </c>
      <c r="E42" s="17">
        <v>0.33</v>
      </c>
      <c r="F42" s="20"/>
      <c r="K42" s="17">
        <v>0.35</v>
      </c>
      <c r="L42" s="17">
        <v>0.33</v>
      </c>
    </row>
    <row r="43" spans="2:12" ht="15">
      <c r="B43" s="18" t="s">
        <v>558</v>
      </c>
      <c r="C43" s="24">
        <v>30000.0001</v>
      </c>
      <c r="D43" s="23">
        <v>1000000</v>
      </c>
      <c r="E43" s="17">
        <v>0.33</v>
      </c>
      <c r="F43" s="20"/>
      <c r="K43" s="17">
        <v>0.33</v>
      </c>
      <c r="L43" s="17">
        <v>0.33</v>
      </c>
    </row>
    <row r="44" spans="2:12" ht="25.5" customHeight="1">
      <c r="B44" s="18" t="s">
        <v>559</v>
      </c>
      <c r="C44" s="24">
        <v>0</v>
      </c>
      <c r="D44" s="23">
        <v>5000</v>
      </c>
      <c r="E44" s="17">
        <v>0.37</v>
      </c>
      <c r="F44" s="20"/>
      <c r="K44" s="17">
        <v>0.37</v>
      </c>
      <c r="L44" s="17">
        <v>0.37</v>
      </c>
    </row>
    <row r="45" spans="2:12" ht="15">
      <c r="B45" s="18" t="s">
        <v>559</v>
      </c>
      <c r="C45" s="24">
        <v>5000.0001</v>
      </c>
      <c r="D45" s="23">
        <v>10000</v>
      </c>
      <c r="E45" s="17">
        <v>0.35</v>
      </c>
      <c r="F45" s="20"/>
      <c r="K45" s="17">
        <v>0.37</v>
      </c>
      <c r="L45" s="17">
        <v>0.35</v>
      </c>
    </row>
    <row r="46" spans="2:12" ht="15">
      <c r="B46" s="18" t="s">
        <v>559</v>
      </c>
      <c r="C46" s="24">
        <v>10000.0001</v>
      </c>
      <c r="D46" s="23">
        <v>1000000</v>
      </c>
      <c r="E46" s="17">
        <v>0.33</v>
      </c>
      <c r="F46" s="20"/>
      <c r="K46" s="17">
        <v>0.35</v>
      </c>
      <c r="L46" s="17">
        <v>0.33</v>
      </c>
    </row>
    <row r="47" spans="2:12" ht="25.5" customHeight="1">
      <c r="B47" s="18" t="s">
        <v>560</v>
      </c>
      <c r="C47" s="24">
        <v>0</v>
      </c>
      <c r="D47" s="23">
        <v>10000</v>
      </c>
      <c r="E47" s="17">
        <v>0.35</v>
      </c>
      <c r="F47" s="20"/>
      <c r="K47" s="17">
        <v>0.35</v>
      </c>
      <c r="L47" s="17">
        <v>0.35</v>
      </c>
    </row>
    <row r="48" spans="2:12" ht="38.25">
      <c r="B48" s="18" t="s">
        <v>560</v>
      </c>
      <c r="C48" s="24">
        <v>10000.0001</v>
      </c>
      <c r="D48" s="23">
        <v>15000</v>
      </c>
      <c r="E48" s="17">
        <v>0.33</v>
      </c>
      <c r="F48" s="20"/>
      <c r="K48" s="17">
        <v>0.35</v>
      </c>
      <c r="L48" s="17">
        <v>0.33</v>
      </c>
    </row>
    <row r="49" spans="2:12" ht="38.25">
      <c r="B49" s="18" t="s">
        <v>560</v>
      </c>
      <c r="C49" s="24">
        <v>15000.0001</v>
      </c>
      <c r="D49" s="23">
        <v>20000</v>
      </c>
      <c r="E49" s="17">
        <v>0.3</v>
      </c>
      <c r="F49" s="20"/>
      <c r="K49" s="17">
        <v>0.33</v>
      </c>
      <c r="L49" s="17">
        <v>0.3</v>
      </c>
    </row>
    <row r="50" spans="2:12" ht="38.25">
      <c r="B50" s="18" t="s">
        <v>560</v>
      </c>
      <c r="C50" s="24">
        <v>20000.0001</v>
      </c>
      <c r="D50" s="23">
        <v>1000000</v>
      </c>
      <c r="E50" s="17">
        <v>0.24</v>
      </c>
      <c r="F50" s="20"/>
      <c r="K50" s="17">
        <v>0.3</v>
      </c>
      <c r="L50" s="17">
        <v>0.24</v>
      </c>
    </row>
    <row r="51" spans="2:12" ht="25.5" customHeight="1">
      <c r="B51" s="18" t="s">
        <v>561</v>
      </c>
      <c r="C51" s="24">
        <v>0</v>
      </c>
      <c r="D51" s="23">
        <v>5000</v>
      </c>
      <c r="E51" s="17">
        <v>0.4</v>
      </c>
      <c r="F51" s="20"/>
      <c r="K51" s="17">
        <v>0.4</v>
      </c>
      <c r="L51" s="17">
        <v>0.4</v>
      </c>
    </row>
    <row r="52" spans="2:12" ht="38.25">
      <c r="B52" s="18" t="s">
        <v>561</v>
      </c>
      <c r="C52" s="24">
        <v>5000.0001</v>
      </c>
      <c r="D52" s="23">
        <v>10000</v>
      </c>
      <c r="E52" s="17">
        <v>0.36</v>
      </c>
      <c r="F52" s="20"/>
      <c r="K52" s="17">
        <v>0.4</v>
      </c>
      <c r="L52" s="17">
        <v>0.36</v>
      </c>
    </row>
    <row r="53" spans="2:12" ht="38.25">
      <c r="B53" s="18" t="s">
        <v>561</v>
      </c>
      <c r="C53" s="24">
        <v>10000.0001</v>
      </c>
      <c r="D53" s="23">
        <v>15000</v>
      </c>
      <c r="E53" s="17">
        <v>0.32</v>
      </c>
      <c r="F53" s="20"/>
      <c r="K53" s="17">
        <v>0.36</v>
      </c>
      <c r="L53" s="17">
        <v>0.32</v>
      </c>
    </row>
    <row r="54" spans="2:12" ht="38.25">
      <c r="B54" s="18" t="s">
        <v>561</v>
      </c>
      <c r="C54" s="24">
        <v>15000.0001</v>
      </c>
      <c r="D54" s="23">
        <v>1000000</v>
      </c>
      <c r="E54" s="17">
        <v>0.3</v>
      </c>
      <c r="F54" s="20"/>
      <c r="K54" s="17">
        <v>0.32</v>
      </c>
      <c r="L54" s="17">
        <v>0.3</v>
      </c>
    </row>
    <row r="55" spans="2:12" ht="15">
      <c r="B55" s="18" t="s">
        <v>562</v>
      </c>
      <c r="C55" s="24">
        <v>0</v>
      </c>
      <c r="D55" s="23">
        <v>5000</v>
      </c>
      <c r="E55" s="17">
        <v>0.4</v>
      </c>
      <c r="F55" s="20"/>
      <c r="K55" s="17">
        <v>0.4</v>
      </c>
      <c r="L55" s="17">
        <v>0.4</v>
      </c>
    </row>
    <row r="56" spans="2:12" ht="15">
      <c r="B56" s="18" t="s">
        <v>562</v>
      </c>
      <c r="C56" s="24">
        <v>5000.0001</v>
      </c>
      <c r="D56" s="23">
        <v>10000</v>
      </c>
      <c r="E56" s="17">
        <v>0.36</v>
      </c>
      <c r="F56" s="20"/>
      <c r="K56" s="17">
        <v>0.4</v>
      </c>
      <c r="L56" s="17">
        <v>0.36</v>
      </c>
    </row>
    <row r="57" spans="2:12" ht="15">
      <c r="B57" s="18" t="s">
        <v>562</v>
      </c>
      <c r="C57" s="24">
        <v>10000.0001</v>
      </c>
      <c r="D57" s="23">
        <v>15000</v>
      </c>
      <c r="E57" s="17">
        <v>0.32</v>
      </c>
      <c r="F57" s="20"/>
      <c r="K57" s="17">
        <v>0.36</v>
      </c>
      <c r="L57" s="17">
        <v>0.32</v>
      </c>
    </row>
    <row r="58" spans="2:12" ht="15">
      <c r="B58" s="18" t="s">
        <v>562</v>
      </c>
      <c r="C58" s="24">
        <v>15000.0001</v>
      </c>
      <c r="D58" s="23">
        <v>1000000</v>
      </c>
      <c r="E58" s="17">
        <v>0.3</v>
      </c>
      <c r="F58" s="20"/>
      <c r="K58" s="17">
        <v>0.32</v>
      </c>
      <c r="L58" s="17">
        <v>0.3</v>
      </c>
    </row>
    <row r="59" spans="2:12" ht="15">
      <c r="B59" s="18" t="s">
        <v>563</v>
      </c>
      <c r="C59" s="24">
        <v>0</v>
      </c>
      <c r="D59" s="23">
        <v>5000</v>
      </c>
      <c r="E59" s="17">
        <v>0.28</v>
      </c>
      <c r="F59" s="20"/>
      <c r="K59" s="17">
        <v>0.28</v>
      </c>
      <c r="L59" s="17">
        <v>0.28</v>
      </c>
    </row>
    <row r="60" spans="2:12" ht="15">
      <c r="B60" s="18" t="s">
        <v>563</v>
      </c>
      <c r="C60" s="24">
        <v>5000.0001</v>
      </c>
      <c r="D60" s="23">
        <v>10000</v>
      </c>
      <c r="E60" s="17">
        <v>0.25</v>
      </c>
      <c r="F60" s="20"/>
      <c r="K60" s="17">
        <v>0.28</v>
      </c>
      <c r="L60" s="17">
        <v>0.25</v>
      </c>
    </row>
    <row r="61" spans="2:12" ht="15">
      <c r="B61" s="18" t="s">
        <v>563</v>
      </c>
      <c r="C61" s="24">
        <v>10000.0001</v>
      </c>
      <c r="D61" s="23">
        <v>1000000</v>
      </c>
      <c r="E61" s="17">
        <v>0.23</v>
      </c>
      <c r="F61" s="20"/>
      <c r="K61" s="17">
        <v>0.25</v>
      </c>
      <c r="L61" s="17">
        <v>0.23</v>
      </c>
    </row>
    <row r="62" spans="2:12" ht="15">
      <c r="B62" s="18" t="s">
        <v>564</v>
      </c>
      <c r="C62" s="24">
        <v>0</v>
      </c>
      <c r="D62" s="23">
        <v>5000</v>
      </c>
      <c r="E62" s="17">
        <v>0.38</v>
      </c>
      <c r="F62" s="20"/>
      <c r="K62" s="17">
        <v>0.38</v>
      </c>
      <c r="L62" s="17">
        <v>0.38</v>
      </c>
    </row>
    <row r="63" spans="2:12" ht="15">
      <c r="B63" s="18" t="s">
        <v>564</v>
      </c>
      <c r="C63" s="24">
        <v>5000.0001</v>
      </c>
      <c r="D63" s="23">
        <v>10000</v>
      </c>
      <c r="E63" s="17">
        <v>0.33</v>
      </c>
      <c r="F63" s="20"/>
      <c r="K63" s="17">
        <v>0.38</v>
      </c>
      <c r="L63" s="17">
        <v>0.33</v>
      </c>
    </row>
    <row r="64" spans="2:12" ht="15">
      <c r="B64" s="18" t="s">
        <v>564</v>
      </c>
      <c r="C64" s="24">
        <v>10000.0001</v>
      </c>
      <c r="D64" s="23">
        <v>1000000</v>
      </c>
      <c r="E64" s="17">
        <v>0.31</v>
      </c>
      <c r="F64" s="20"/>
      <c r="K64" s="17">
        <v>0.33</v>
      </c>
      <c r="L64" s="17">
        <v>0.31</v>
      </c>
    </row>
    <row r="65" spans="2:12" ht="15">
      <c r="B65" s="18" t="s">
        <v>565</v>
      </c>
      <c r="C65" s="24">
        <v>0</v>
      </c>
      <c r="D65" s="23">
        <v>5000</v>
      </c>
      <c r="E65" s="17">
        <v>0.43</v>
      </c>
      <c r="F65" s="20"/>
      <c r="K65" s="17">
        <v>0.43</v>
      </c>
      <c r="L65" s="17">
        <v>0.43</v>
      </c>
    </row>
    <row r="66" spans="2:12" ht="15">
      <c r="B66" s="18" t="s">
        <v>565</v>
      </c>
      <c r="C66" s="24">
        <v>5000.0001</v>
      </c>
      <c r="D66" s="23">
        <v>10000</v>
      </c>
      <c r="E66" s="17">
        <v>0.38</v>
      </c>
      <c r="F66" s="20"/>
      <c r="K66" s="17">
        <v>0.43</v>
      </c>
      <c r="L66" s="17">
        <v>0.38</v>
      </c>
    </row>
    <row r="67" spans="2:12" ht="15">
      <c r="B67" s="18" t="s">
        <v>565</v>
      </c>
      <c r="C67" s="24">
        <v>10000.0001</v>
      </c>
      <c r="D67" s="23">
        <v>15000</v>
      </c>
      <c r="E67" s="17">
        <v>0.45</v>
      </c>
      <c r="F67" s="20"/>
      <c r="K67" s="17">
        <v>0.38</v>
      </c>
      <c r="L67" s="17">
        <v>0.35</v>
      </c>
    </row>
    <row r="68" spans="2:12" ht="15">
      <c r="B68" s="18" t="s">
        <v>565</v>
      </c>
      <c r="C68" s="24">
        <v>15000.0001</v>
      </c>
      <c r="D68" s="23">
        <v>1000000</v>
      </c>
      <c r="E68" s="17">
        <v>0.32</v>
      </c>
      <c r="F68" s="20"/>
      <c r="K68" s="17">
        <v>0.35</v>
      </c>
      <c r="L68" s="17">
        <v>0.32</v>
      </c>
    </row>
    <row r="69" spans="2:12" ht="63" customHeight="1">
      <c r="B69" s="18" t="s">
        <v>566</v>
      </c>
      <c r="C69" s="24">
        <v>0</v>
      </c>
      <c r="D69" s="23">
        <v>5000</v>
      </c>
      <c r="E69" s="17">
        <v>0.35</v>
      </c>
      <c r="F69" s="20"/>
      <c r="K69" s="17">
        <v>0.35</v>
      </c>
      <c r="L69" s="17">
        <v>0.35</v>
      </c>
    </row>
    <row r="70" spans="2:12" ht="51">
      <c r="B70" s="18" t="s">
        <v>566</v>
      </c>
      <c r="C70" s="24">
        <v>5000.0001</v>
      </c>
      <c r="D70" s="23">
        <v>10000</v>
      </c>
      <c r="E70" s="17">
        <v>0.33</v>
      </c>
      <c r="F70" s="20"/>
      <c r="K70" s="17">
        <v>0.35</v>
      </c>
      <c r="L70" s="17">
        <v>0.33</v>
      </c>
    </row>
    <row r="71" spans="2:12" ht="51">
      <c r="B71" s="18" t="s">
        <v>566</v>
      </c>
      <c r="C71" s="24">
        <v>10000.0001</v>
      </c>
      <c r="D71" s="23">
        <v>1000000</v>
      </c>
      <c r="E71" s="17">
        <v>0.3</v>
      </c>
      <c r="F71" s="20"/>
      <c r="K71" s="17">
        <v>0.33</v>
      </c>
      <c r="L71" s="17">
        <v>0.3</v>
      </c>
    </row>
    <row r="72" spans="2:12" ht="15">
      <c r="B72" s="18" t="s">
        <v>567</v>
      </c>
      <c r="C72" s="24">
        <v>0</v>
      </c>
      <c r="D72" s="23">
        <v>2000</v>
      </c>
      <c r="E72" s="17">
        <v>0.48</v>
      </c>
      <c r="F72" s="20"/>
      <c r="K72" s="17">
        <v>0.48</v>
      </c>
      <c r="L72" s="17">
        <v>0.48</v>
      </c>
    </row>
    <row r="73" spans="2:12" ht="15">
      <c r="B73" s="18" t="s">
        <v>567</v>
      </c>
      <c r="C73" s="24">
        <v>2000.0001</v>
      </c>
      <c r="D73" s="23">
        <v>5000</v>
      </c>
      <c r="E73" s="17">
        <v>0.46</v>
      </c>
      <c r="F73" s="20"/>
      <c r="K73" s="17">
        <v>0.48</v>
      </c>
      <c r="L73" s="17">
        <v>0.46</v>
      </c>
    </row>
    <row r="74" spans="2:12" ht="15">
      <c r="B74" s="18" t="s">
        <v>567</v>
      </c>
      <c r="C74" s="24">
        <v>5000.0001</v>
      </c>
      <c r="D74" s="23">
        <v>1000000</v>
      </c>
      <c r="E74" s="17">
        <v>0.45</v>
      </c>
      <c r="F74" s="20"/>
      <c r="K74" s="17">
        <v>0.46</v>
      </c>
      <c r="L74" s="17">
        <v>0.45</v>
      </c>
    </row>
    <row r="75" spans="2:12" ht="15">
      <c r="B75" s="18" t="s">
        <v>568</v>
      </c>
      <c r="C75" s="24">
        <v>0</v>
      </c>
      <c r="D75" s="23">
        <v>2000</v>
      </c>
      <c r="E75" s="17">
        <v>0.7</v>
      </c>
      <c r="F75" s="20"/>
      <c r="K75" s="17">
        <v>0.7</v>
      </c>
      <c r="L75" s="17">
        <v>0.7</v>
      </c>
    </row>
    <row r="76" spans="2:12" ht="15">
      <c r="B76" s="18" t="s">
        <v>568</v>
      </c>
      <c r="C76" s="24">
        <v>2000.0001</v>
      </c>
      <c r="D76" s="23">
        <v>3000</v>
      </c>
      <c r="E76" s="17">
        <v>0.6</v>
      </c>
      <c r="F76" s="20"/>
      <c r="K76" s="17">
        <v>0.7</v>
      </c>
      <c r="L76" s="17">
        <v>0.6</v>
      </c>
    </row>
    <row r="77" spans="2:12" ht="15">
      <c r="B77" s="18" t="s">
        <v>568</v>
      </c>
      <c r="C77" s="24">
        <v>3000.0001</v>
      </c>
      <c r="D77" s="23">
        <v>5000</v>
      </c>
      <c r="E77" s="17">
        <v>0.55</v>
      </c>
      <c r="F77" s="20"/>
      <c r="K77" s="17">
        <v>0.6</v>
      </c>
      <c r="L77" s="17">
        <v>0.55</v>
      </c>
    </row>
    <row r="78" spans="2:12" ht="15">
      <c r="B78" s="18" t="s">
        <v>568</v>
      </c>
      <c r="C78" s="24">
        <v>5000.0001</v>
      </c>
      <c r="D78" s="23">
        <v>1000000</v>
      </c>
      <c r="E78" s="17">
        <v>0.5</v>
      </c>
      <c r="F78" s="20"/>
      <c r="K78" s="17">
        <v>0.55</v>
      </c>
      <c r="L78" s="17">
        <v>0.5</v>
      </c>
    </row>
    <row r="79" spans="2:12" ht="15">
      <c r="B79" s="18" t="s">
        <v>591</v>
      </c>
      <c r="C79" s="24">
        <v>0</v>
      </c>
      <c r="D79" s="23">
        <v>3000</v>
      </c>
      <c r="E79" s="17"/>
      <c r="F79" s="26"/>
      <c r="K79" s="17">
        <v>0.42</v>
      </c>
      <c r="L79" s="17">
        <v>0.42</v>
      </c>
    </row>
    <row r="80" spans="2:12" ht="15">
      <c r="B80" s="18" t="s">
        <v>591</v>
      </c>
      <c r="C80" s="24">
        <v>3000.0001</v>
      </c>
      <c r="D80" s="23">
        <v>5000</v>
      </c>
      <c r="E80" s="17"/>
      <c r="F80" s="26"/>
      <c r="K80" s="17">
        <v>0.42</v>
      </c>
      <c r="L80" s="17">
        <v>0.38</v>
      </c>
    </row>
    <row r="81" spans="2:12" ht="15">
      <c r="B81" s="18" t="s">
        <v>591</v>
      </c>
      <c r="C81" s="24">
        <v>5000.0001</v>
      </c>
      <c r="D81" s="23">
        <v>10000</v>
      </c>
      <c r="E81" s="17"/>
      <c r="F81" s="26"/>
      <c r="K81" s="17">
        <v>0.38</v>
      </c>
      <c r="L81" s="17">
        <v>0.35</v>
      </c>
    </row>
    <row r="82" spans="2:12" ht="15">
      <c r="B82" s="18" t="s">
        <v>591</v>
      </c>
      <c r="C82" s="24">
        <v>10000.0001</v>
      </c>
      <c r="D82" s="23">
        <v>15000</v>
      </c>
      <c r="E82" s="17"/>
      <c r="F82" s="26"/>
      <c r="K82" s="17">
        <v>0.35</v>
      </c>
      <c r="L82" s="17">
        <v>0.31</v>
      </c>
    </row>
    <row r="83" spans="2:12" ht="19.5" customHeight="1">
      <c r="B83" s="18" t="s">
        <v>591</v>
      </c>
      <c r="C83" s="25">
        <v>15000.0001</v>
      </c>
      <c r="D83" s="25">
        <v>20000</v>
      </c>
      <c r="E83" s="25"/>
      <c r="F83" s="20"/>
      <c r="K83" s="22">
        <v>0.31</v>
      </c>
      <c r="L83" s="22">
        <v>0.28</v>
      </c>
    </row>
    <row r="84" spans="2:12" ht="15">
      <c r="B84" s="18" t="s">
        <v>591</v>
      </c>
      <c r="C84" s="15">
        <v>20000</v>
      </c>
      <c r="D84" s="15">
        <v>1000000</v>
      </c>
      <c r="K84" s="22">
        <v>0.28</v>
      </c>
      <c r="L84" s="22">
        <v>0.28</v>
      </c>
    </row>
    <row r="85" ht="15">
      <c r="B85" s="36"/>
    </row>
    <row r="86" spans="2:4" ht="15">
      <c r="B86" s="15" t="s">
        <v>615</v>
      </c>
      <c r="C86" s="15" t="s">
        <v>616</v>
      </c>
      <c r="D86" s="15" t="s">
        <v>617</v>
      </c>
    </row>
    <row r="87" spans="2:7" ht="25.5">
      <c r="B87" s="18" t="s">
        <v>552</v>
      </c>
      <c r="C87" s="22">
        <v>20</v>
      </c>
      <c r="D87" s="22">
        <v>15</v>
      </c>
      <c r="F87" s="15">
        <v>18</v>
      </c>
      <c r="G87" s="15">
        <v>12</v>
      </c>
    </row>
    <row r="88" spans="2:7" ht="15">
      <c r="B88" s="18" t="s">
        <v>553</v>
      </c>
      <c r="C88" s="22">
        <v>20</v>
      </c>
      <c r="D88" s="22">
        <v>15</v>
      </c>
      <c r="F88" s="15">
        <v>18</v>
      </c>
      <c r="G88" s="15">
        <v>12</v>
      </c>
    </row>
    <row r="89" spans="2:7" ht="15">
      <c r="B89" s="18" t="s">
        <v>554</v>
      </c>
      <c r="C89" s="22">
        <v>18</v>
      </c>
      <c r="D89" s="22">
        <v>15</v>
      </c>
      <c r="F89" s="15">
        <v>20</v>
      </c>
      <c r="G89" s="15">
        <v>16</v>
      </c>
    </row>
    <row r="90" spans="2:7" ht="15">
      <c r="B90" s="18" t="s">
        <v>555</v>
      </c>
      <c r="C90" s="22">
        <v>20</v>
      </c>
      <c r="D90" s="22">
        <v>15</v>
      </c>
      <c r="F90" s="15">
        <v>20</v>
      </c>
      <c r="G90" s="15">
        <v>16</v>
      </c>
    </row>
    <row r="91" spans="2:7" ht="25.5">
      <c r="B91" s="18" t="s">
        <v>556</v>
      </c>
      <c r="C91" s="22">
        <v>15</v>
      </c>
      <c r="D91" s="22">
        <v>15</v>
      </c>
      <c r="F91" s="15">
        <v>20</v>
      </c>
      <c r="G91" s="15">
        <v>15</v>
      </c>
    </row>
    <row r="92" spans="2:7" ht="15">
      <c r="B92" s="18" t="s">
        <v>557</v>
      </c>
      <c r="C92" s="22">
        <v>22</v>
      </c>
      <c r="D92" s="22">
        <v>15</v>
      </c>
      <c r="F92" s="15">
        <v>21</v>
      </c>
      <c r="G92" s="15">
        <v>16</v>
      </c>
    </row>
    <row r="93" spans="2:7" ht="15">
      <c r="B93" s="18" t="s">
        <v>558</v>
      </c>
      <c r="C93" s="22">
        <v>19</v>
      </c>
      <c r="D93" s="22">
        <v>15</v>
      </c>
      <c r="F93" s="15">
        <v>19</v>
      </c>
      <c r="G93" s="15">
        <v>15</v>
      </c>
    </row>
    <row r="94" spans="2:7" ht="15">
      <c r="B94" s="18" t="s">
        <v>559</v>
      </c>
      <c r="C94" s="22">
        <v>20</v>
      </c>
      <c r="D94" s="22">
        <v>15</v>
      </c>
      <c r="F94" s="15">
        <v>20</v>
      </c>
      <c r="G94" s="15">
        <v>15</v>
      </c>
    </row>
    <row r="95" spans="2:7" ht="38.25">
      <c r="B95" s="18" t="s">
        <v>560</v>
      </c>
      <c r="C95" s="22">
        <v>19</v>
      </c>
      <c r="D95" s="22">
        <v>15</v>
      </c>
      <c r="F95" s="15">
        <v>18</v>
      </c>
      <c r="G95" s="15">
        <v>12</v>
      </c>
    </row>
    <row r="96" spans="2:7" ht="38.25">
      <c r="B96" s="18" t="s">
        <v>561</v>
      </c>
      <c r="C96" s="22">
        <v>19</v>
      </c>
      <c r="D96" s="22">
        <v>15</v>
      </c>
      <c r="F96" s="15">
        <v>18</v>
      </c>
      <c r="G96" s="15">
        <v>15</v>
      </c>
    </row>
    <row r="97" spans="2:7" ht="15">
      <c r="B97" s="18" t="s">
        <v>562</v>
      </c>
      <c r="C97" s="22">
        <v>21</v>
      </c>
      <c r="D97" s="22">
        <v>20</v>
      </c>
      <c r="F97" s="15">
        <v>20</v>
      </c>
      <c r="G97" s="15">
        <v>20</v>
      </c>
    </row>
    <row r="98" spans="2:7" ht="15">
      <c r="B98" s="18" t="s">
        <v>563</v>
      </c>
      <c r="C98" s="22">
        <v>20</v>
      </c>
      <c r="D98" s="22">
        <v>15</v>
      </c>
      <c r="F98" s="15">
        <v>20</v>
      </c>
      <c r="G98" s="15">
        <v>15</v>
      </c>
    </row>
    <row r="99" spans="2:7" ht="15">
      <c r="B99" s="18" t="s">
        <v>564</v>
      </c>
      <c r="C99" s="22">
        <v>18</v>
      </c>
      <c r="D99" s="22">
        <v>15</v>
      </c>
      <c r="F99" s="15">
        <v>20</v>
      </c>
      <c r="G99" s="15">
        <v>15</v>
      </c>
    </row>
    <row r="100" spans="2:7" ht="15">
      <c r="B100" s="18" t="s">
        <v>565</v>
      </c>
      <c r="C100" s="22">
        <v>20</v>
      </c>
      <c r="D100" s="22">
        <v>20</v>
      </c>
      <c r="F100" s="15">
        <v>20</v>
      </c>
      <c r="G100" s="15">
        <v>15</v>
      </c>
    </row>
    <row r="101" spans="2:7" ht="51">
      <c r="B101" s="18" t="s">
        <v>566</v>
      </c>
      <c r="C101" s="22">
        <v>18</v>
      </c>
      <c r="D101" s="22">
        <v>15</v>
      </c>
      <c r="F101" s="15">
        <v>20</v>
      </c>
      <c r="G101" s="15">
        <v>15</v>
      </c>
    </row>
    <row r="102" spans="2:7" ht="15">
      <c r="B102" s="18" t="s">
        <v>567</v>
      </c>
      <c r="C102" s="22">
        <v>16</v>
      </c>
      <c r="D102" s="22">
        <v>15</v>
      </c>
      <c r="F102" s="15">
        <v>20</v>
      </c>
      <c r="G102" s="15">
        <v>15</v>
      </c>
    </row>
    <row r="103" spans="2:7" ht="15">
      <c r="B103" s="18" t="s">
        <v>568</v>
      </c>
      <c r="C103" s="22">
        <v>16</v>
      </c>
      <c r="D103" s="22">
        <v>15</v>
      </c>
      <c r="F103" s="15">
        <v>20</v>
      </c>
      <c r="G103" s="15">
        <v>15</v>
      </c>
    </row>
    <row r="104" spans="2:7" ht="15">
      <c r="B104" s="18" t="s">
        <v>591</v>
      </c>
      <c r="C104" s="22">
        <v>20</v>
      </c>
      <c r="D104" s="22">
        <v>20</v>
      </c>
      <c r="F104" s="15">
        <v>20</v>
      </c>
      <c r="G104" s="15">
        <v>15</v>
      </c>
    </row>
    <row r="106" ht="15.75" thickBot="1"/>
    <row r="107" spans="2:55" ht="81.75" customHeight="1" thickBot="1">
      <c r="B107" s="327" t="s">
        <v>593</v>
      </c>
      <c r="C107" s="330" t="s">
        <v>594</v>
      </c>
      <c r="D107" s="331"/>
      <c r="E107" s="331"/>
      <c r="F107" s="331"/>
      <c r="G107" s="331"/>
      <c r="H107" s="332"/>
      <c r="I107" s="30" t="s">
        <v>599</v>
      </c>
      <c r="J107" s="29" t="s">
        <v>600</v>
      </c>
      <c r="K107" s="29" t="s">
        <v>601</v>
      </c>
      <c r="L107" s="29" t="s">
        <v>608</v>
      </c>
      <c r="M107" s="15" t="s">
        <v>606</v>
      </c>
      <c r="N107" s="323" t="str">
        <f>B107</f>
        <v>Продолжительность эксплуатации наружных стен</v>
      </c>
      <c r="O107" s="324" t="str">
        <f>C107</f>
        <v>Расчетная температура наружного воздуха наиболее холодной пятидневки с обеспеченностью 0,92 tH, °C</v>
      </c>
      <c r="P107" s="324"/>
      <c r="Q107" s="324"/>
      <c r="R107" s="324"/>
      <c r="S107" s="324"/>
      <c r="T107" s="324"/>
      <c r="U107" s="324"/>
      <c r="V107" s="324"/>
      <c r="W107" s="324"/>
      <c r="X107" s="324"/>
      <c r="Y107" s="324"/>
      <c r="Z107" s="324"/>
      <c r="AA107" s="324"/>
      <c r="AB107" s="324"/>
      <c r="AC107" s="324"/>
      <c r="AD107" s="324"/>
      <c r="AE107" s="324"/>
      <c r="AF107" s="324"/>
      <c r="AG107" s="324"/>
      <c r="AH107" s="324"/>
      <c r="AI107" s="324"/>
      <c r="AJ107" s="324"/>
      <c r="AK107" s="324"/>
      <c r="AL107" s="324"/>
      <c r="AM107" s="324"/>
      <c r="AN107" s="324"/>
      <c r="AO107" s="324"/>
      <c r="AP107" s="324"/>
      <c r="AQ107" s="324"/>
      <c r="AR107" s="324"/>
      <c r="AS107" s="324"/>
      <c r="AT107" s="324"/>
      <c r="AU107" s="324"/>
      <c r="AV107" s="324"/>
      <c r="AW107" s="324"/>
      <c r="AX107" s="324"/>
      <c r="AY107" s="324"/>
      <c r="AZ107" s="324"/>
      <c r="BA107" s="324"/>
      <c r="BB107" s="324"/>
      <c r="BC107" s="324"/>
    </row>
    <row r="108" spans="2:55" ht="26.25" customHeight="1" thickBot="1">
      <c r="B108" s="328"/>
      <c r="C108" s="330" t="s">
        <v>595</v>
      </c>
      <c r="D108" s="331"/>
      <c r="E108" s="331"/>
      <c r="F108" s="331"/>
      <c r="G108" s="331"/>
      <c r="H108" s="332"/>
      <c r="I108" s="44">
        <f>'Исходная информация'!S32</f>
        <v>1915</v>
      </c>
      <c r="J108" s="44" t="e">
        <f>IF('Расчет (Здание 1)'!$F$14&lt;-50,-50,'Расчет (Здание 1)'!$F$14)</f>
        <v>#N/A</v>
      </c>
      <c r="K108" s="15">
        <f ca="1">TEXT(TODAY(),"ГГГГ")-I108</f>
        <v>103</v>
      </c>
      <c r="L108" s="15">
        <f>IF(K108&lt;35,M108,IF(K108&gt;70,HLOOKUP(-30,$O$146:$BC$158,13,0),HLOOKUP(J108,$O$146:$BC$156,I121+1,0)))</f>
        <v>1.24</v>
      </c>
      <c r="M108" s="15" t="e">
        <f>HLOOKUP($J$108,$O$146:$BC$157,12,0)</f>
        <v>#N/A</v>
      </c>
      <c r="N108" s="323"/>
      <c r="O108" s="31">
        <v>-10</v>
      </c>
      <c r="P108" s="31">
        <v>-11</v>
      </c>
      <c r="Q108" s="31">
        <v>-12</v>
      </c>
      <c r="R108" s="31">
        <v>-13</v>
      </c>
      <c r="S108" s="31">
        <v>-14</v>
      </c>
      <c r="T108" s="31">
        <v>-15</v>
      </c>
      <c r="U108" s="31">
        <v>-16</v>
      </c>
      <c r="V108" s="31">
        <v>-17</v>
      </c>
      <c r="W108" s="31">
        <v>-18</v>
      </c>
      <c r="X108" s="31">
        <v>-19</v>
      </c>
      <c r="Y108" s="31">
        <v>-20</v>
      </c>
      <c r="Z108" s="31">
        <v>-21</v>
      </c>
      <c r="AA108" s="31">
        <v>-22</v>
      </c>
      <c r="AB108" s="31">
        <v>-23</v>
      </c>
      <c r="AC108" s="31">
        <v>-24</v>
      </c>
      <c r="AD108" s="31">
        <v>-25</v>
      </c>
      <c r="AE108" s="31">
        <v>-26</v>
      </c>
      <c r="AF108" s="31">
        <v>-27</v>
      </c>
      <c r="AG108" s="31">
        <v>-28</v>
      </c>
      <c r="AH108" s="31">
        <v>-29</v>
      </c>
      <c r="AI108" s="31">
        <v>-30</v>
      </c>
      <c r="AJ108" s="31">
        <v>-31</v>
      </c>
      <c r="AK108" s="31">
        <v>-32</v>
      </c>
      <c r="AL108" s="31">
        <v>-33</v>
      </c>
      <c r="AM108" s="31">
        <v>-34</v>
      </c>
      <c r="AN108" s="31">
        <v>-35</v>
      </c>
      <c r="AO108" s="31">
        <v>-36</v>
      </c>
      <c r="AP108" s="31">
        <v>-37</v>
      </c>
      <c r="AQ108" s="31">
        <v>-38</v>
      </c>
      <c r="AR108" s="31">
        <v>-39</v>
      </c>
      <c r="AS108" s="31">
        <v>-40</v>
      </c>
      <c r="AT108" s="31">
        <v>-41</v>
      </c>
      <c r="AU108" s="31">
        <v>-42</v>
      </c>
      <c r="AV108" s="31">
        <v>-43</v>
      </c>
      <c r="AW108" s="31">
        <v>-44</v>
      </c>
      <c r="AX108" s="31">
        <v>-45</v>
      </c>
      <c r="AY108" s="31">
        <v>-46</v>
      </c>
      <c r="AZ108" s="31">
        <v>-47</v>
      </c>
      <c r="BA108" s="31">
        <v>-48</v>
      </c>
      <c r="BB108" s="31">
        <v>-49</v>
      </c>
      <c r="BC108" s="31">
        <v>-50</v>
      </c>
    </row>
    <row r="109" spans="2:55" ht="25.5" customHeight="1" thickBot="1">
      <c r="B109" s="329"/>
      <c r="C109" s="27">
        <v>-10</v>
      </c>
      <c r="D109" s="27">
        <v>-20</v>
      </c>
      <c r="E109" s="27">
        <v>-25</v>
      </c>
      <c r="F109" s="27">
        <v>-30</v>
      </c>
      <c r="G109" s="27">
        <v>-40</v>
      </c>
      <c r="H109" s="27">
        <v>-50</v>
      </c>
      <c r="I109" s="144">
        <f>'Исходная информация'!S45</f>
        <v>1916</v>
      </c>
      <c r="J109" s="44" t="e">
        <f>IF('Расчет (Здание 1)'!$F$14&lt;-50,-50,'Расчет (Здание 1)'!$F$14)</f>
        <v>#N/A</v>
      </c>
      <c r="K109" s="15">
        <f aca="true" ca="1" t="shared" si="8" ref="K109:K117">TEXT(TODAY(),"ГГГГ")-I109</f>
        <v>102</v>
      </c>
      <c r="L109" s="15">
        <f>IF(K109&lt;35,M109,IF(K109&gt;70,HLOOKUP(-30,$O$146:$BC$158,13,0),HLOOKUP(J109,$O$146:$BC$156,I122+1,0)))</f>
        <v>1.24</v>
      </c>
      <c r="M109" s="15" t="e">
        <f aca="true" t="shared" si="9" ref="M109:M117">HLOOKUP($J$108,$O$146:$BC$157,12,0)</f>
        <v>#N/A</v>
      </c>
      <c r="N109" s="31">
        <v>70</v>
      </c>
      <c r="O109" s="31">
        <v>0.74</v>
      </c>
      <c r="P109" s="31">
        <v>0.765</v>
      </c>
      <c r="Q109" s="31">
        <v>0.79</v>
      </c>
      <c r="R109" s="31">
        <v>0.815</v>
      </c>
      <c r="S109" s="31">
        <v>0.84</v>
      </c>
      <c r="T109" s="31">
        <v>0.865</v>
      </c>
      <c r="U109" s="31">
        <v>0.89</v>
      </c>
      <c r="V109" s="31">
        <v>0.915</v>
      </c>
      <c r="W109" s="31">
        <v>0.94</v>
      </c>
      <c r="X109" s="31">
        <v>0.965</v>
      </c>
      <c r="Y109" s="31">
        <v>0.99</v>
      </c>
      <c r="Z109" s="31">
        <v>1.014</v>
      </c>
      <c r="AA109" s="31">
        <v>1.038</v>
      </c>
      <c r="AB109" s="31">
        <v>1.062</v>
      </c>
      <c r="AC109" s="31">
        <v>1.086</v>
      </c>
      <c r="AD109" s="31">
        <v>1.11</v>
      </c>
      <c r="AE109" s="31">
        <v>1.1360000000000001</v>
      </c>
      <c r="AF109" s="31">
        <v>1.1620000000000001</v>
      </c>
      <c r="AG109" s="31">
        <v>1.188</v>
      </c>
      <c r="AH109" s="31">
        <v>1.214</v>
      </c>
      <c r="AI109" s="31">
        <v>1.24</v>
      </c>
      <c r="AJ109" s="31">
        <v>1.264</v>
      </c>
      <c r="AK109" s="31">
        <v>1.288</v>
      </c>
      <c r="AL109" s="31">
        <v>1.312</v>
      </c>
      <c r="AM109" s="31">
        <v>1.336</v>
      </c>
      <c r="AN109" s="31">
        <v>1.3599999999999999</v>
      </c>
      <c r="AO109" s="31">
        <v>1.384</v>
      </c>
      <c r="AP109" s="31">
        <v>1.408</v>
      </c>
      <c r="AQ109" s="31">
        <v>1.432</v>
      </c>
      <c r="AR109" s="31">
        <v>1.456</v>
      </c>
      <c r="AS109" s="31">
        <v>1.48</v>
      </c>
      <c r="AT109" s="31">
        <v>1.505</v>
      </c>
      <c r="AU109" s="31">
        <v>1.53</v>
      </c>
      <c r="AV109" s="31">
        <v>1.555</v>
      </c>
      <c r="AW109" s="31">
        <v>1.58</v>
      </c>
      <c r="AX109" s="31">
        <v>1.605</v>
      </c>
      <c r="AY109" s="31">
        <v>1.63</v>
      </c>
      <c r="AZ109" s="31">
        <v>1.655</v>
      </c>
      <c r="BA109" s="31">
        <v>1.68</v>
      </c>
      <c r="BB109" s="31">
        <v>1.705</v>
      </c>
      <c r="BC109" s="31">
        <v>1.73</v>
      </c>
    </row>
    <row r="110" spans="2:55" ht="15.75" thickBot="1">
      <c r="B110" s="85">
        <v>70</v>
      </c>
      <c r="C110" s="27">
        <v>0.74</v>
      </c>
      <c r="D110" s="27">
        <v>0.99</v>
      </c>
      <c r="E110" s="27">
        <v>1.11</v>
      </c>
      <c r="F110" s="27">
        <v>1.24</v>
      </c>
      <c r="G110" s="27">
        <v>1.48</v>
      </c>
      <c r="H110" s="27">
        <v>1.73</v>
      </c>
      <c r="I110" s="44">
        <f>'Исходная информация'!S58</f>
        <v>1915</v>
      </c>
      <c r="J110" s="44" t="e">
        <f>IF('Расчет (Здание 1)'!$F$14&lt;-50,-50,'Расчет (Здание 1)'!$F$14)</f>
        <v>#N/A</v>
      </c>
      <c r="K110" s="15">
        <f ca="1" t="shared" si="8"/>
        <v>103</v>
      </c>
      <c r="L110" s="15">
        <f aca="true" t="shared" si="10" ref="L110:L117">IF(K110&lt;35,M110,IF(K110&gt;70,HLOOKUP(-30,$O$146:$BC$158,13,0),HLOOKUP(J110,$O$146:$BC$156,I123+1,0)))</f>
        <v>1.24</v>
      </c>
      <c r="M110" s="15" t="e">
        <f t="shared" si="9"/>
        <v>#N/A</v>
      </c>
      <c r="N110" s="31">
        <v>69</v>
      </c>
      <c r="O110" s="31">
        <v>0.768</v>
      </c>
      <c r="P110" s="31">
        <v>0.794</v>
      </c>
      <c r="Q110" s="31">
        <v>0.8200000000000001</v>
      </c>
      <c r="R110" s="31">
        <v>0.8460000000000001</v>
      </c>
      <c r="S110" s="31">
        <v>0.872</v>
      </c>
      <c r="T110" s="31">
        <v>0.898</v>
      </c>
      <c r="U110" s="31">
        <v>0.924</v>
      </c>
      <c r="V110" s="31">
        <v>0.9500000000000001</v>
      </c>
      <c r="W110" s="31">
        <v>0.976</v>
      </c>
      <c r="X110" s="31">
        <v>1.002</v>
      </c>
      <c r="Y110" s="31">
        <v>1.028</v>
      </c>
      <c r="Z110" s="31">
        <v>1.0528</v>
      </c>
      <c r="AA110" s="31">
        <v>1.0776000000000001</v>
      </c>
      <c r="AB110" s="31">
        <v>1.1024</v>
      </c>
      <c r="AC110" s="31">
        <v>1.1272000000000002</v>
      </c>
      <c r="AD110" s="31">
        <v>1.1520000000000001</v>
      </c>
      <c r="AE110" s="31">
        <v>1.1792</v>
      </c>
      <c r="AF110" s="31">
        <v>1.2064000000000001</v>
      </c>
      <c r="AG110" s="31">
        <v>1.2336</v>
      </c>
      <c r="AH110" s="31">
        <v>1.2608000000000001</v>
      </c>
      <c r="AI110" s="31">
        <v>1.288</v>
      </c>
      <c r="AJ110" s="31">
        <v>1.3016</v>
      </c>
      <c r="AK110" s="31">
        <v>1.3152</v>
      </c>
      <c r="AL110" s="31">
        <v>1.3288</v>
      </c>
      <c r="AM110" s="31">
        <v>1.3424</v>
      </c>
      <c r="AN110" s="31">
        <v>1.3559999999999999</v>
      </c>
      <c r="AO110" s="31">
        <v>1.3696</v>
      </c>
      <c r="AP110" s="31">
        <v>1.3832</v>
      </c>
      <c r="AQ110" s="31">
        <v>1.3968</v>
      </c>
      <c r="AR110" s="31">
        <v>1.4103999999999999</v>
      </c>
      <c r="AS110" s="31">
        <v>1.534</v>
      </c>
      <c r="AT110" s="31">
        <v>1.56</v>
      </c>
      <c r="AU110" s="31">
        <v>1.586</v>
      </c>
      <c r="AV110" s="31">
        <v>1.612</v>
      </c>
      <c r="AW110" s="31">
        <v>1.6380000000000001</v>
      </c>
      <c r="AX110" s="31">
        <v>1.6640000000000001</v>
      </c>
      <c r="AY110" s="31">
        <v>1.69</v>
      </c>
      <c r="AZ110" s="31">
        <v>1.716</v>
      </c>
      <c r="BA110" s="31">
        <v>1.742</v>
      </c>
      <c r="BB110" s="31">
        <v>1.768</v>
      </c>
      <c r="BC110" s="31">
        <v>1.794</v>
      </c>
    </row>
    <row r="111" spans="2:55" ht="15.75" customHeight="1" thickBot="1">
      <c r="B111" s="85">
        <v>65</v>
      </c>
      <c r="C111" s="27">
        <v>0.88</v>
      </c>
      <c r="D111" s="27">
        <v>1.18</v>
      </c>
      <c r="E111" s="27">
        <v>1.32</v>
      </c>
      <c r="F111" s="27">
        <v>1.48</v>
      </c>
      <c r="G111" s="27">
        <v>1.75</v>
      </c>
      <c r="H111" s="27">
        <v>2.05</v>
      </c>
      <c r="I111" s="44">
        <f>'Исходная информация'!S71</f>
        <v>0</v>
      </c>
      <c r="J111" s="44" t="e">
        <f>IF('Расчет (Здание 1)'!$F$14&lt;-50,-50,'Расчет (Здание 1)'!$F$14)</f>
        <v>#N/A</v>
      </c>
      <c r="K111" s="15">
        <f ca="1" t="shared" si="8"/>
        <v>2018</v>
      </c>
      <c r="L111" s="15">
        <f t="shared" si="10"/>
        <v>1.24</v>
      </c>
      <c r="M111" s="15" t="e">
        <f t="shared" si="9"/>
        <v>#N/A</v>
      </c>
      <c r="N111" s="31">
        <v>68</v>
      </c>
      <c r="O111" s="31">
        <v>0.796</v>
      </c>
      <c r="P111" s="31">
        <v>0.8230000000000001</v>
      </c>
      <c r="Q111" s="31">
        <v>0.8500000000000001</v>
      </c>
      <c r="R111" s="31">
        <v>0.877</v>
      </c>
      <c r="S111" s="31">
        <v>0.904</v>
      </c>
      <c r="T111" s="31">
        <v>0.931</v>
      </c>
      <c r="U111" s="31">
        <v>0.9580000000000001</v>
      </c>
      <c r="V111" s="31">
        <v>0.9850000000000001</v>
      </c>
      <c r="W111" s="31">
        <v>1.012</v>
      </c>
      <c r="X111" s="31">
        <v>1.0390000000000001</v>
      </c>
      <c r="Y111" s="31">
        <v>1.066</v>
      </c>
      <c r="Z111" s="31">
        <v>1.0916000000000001</v>
      </c>
      <c r="AA111" s="31">
        <v>1.1172000000000002</v>
      </c>
      <c r="AB111" s="31">
        <v>1.1428</v>
      </c>
      <c r="AC111" s="31">
        <v>1.1684</v>
      </c>
      <c r="AD111" s="31">
        <v>1.1940000000000002</v>
      </c>
      <c r="AE111" s="31">
        <v>1.2224000000000002</v>
      </c>
      <c r="AF111" s="31">
        <v>1.2508000000000001</v>
      </c>
      <c r="AG111" s="31">
        <v>1.2792000000000001</v>
      </c>
      <c r="AH111" s="31">
        <v>1.3076</v>
      </c>
      <c r="AI111" s="31">
        <v>1.336</v>
      </c>
      <c r="AJ111" s="31">
        <v>1.3502</v>
      </c>
      <c r="AK111" s="31">
        <v>1.3644</v>
      </c>
      <c r="AL111" s="31">
        <v>1.3786</v>
      </c>
      <c r="AM111" s="31">
        <v>1.3928</v>
      </c>
      <c r="AN111" s="31">
        <v>1.407</v>
      </c>
      <c r="AO111" s="31">
        <v>1.4212</v>
      </c>
      <c r="AP111" s="31">
        <v>1.4354</v>
      </c>
      <c r="AQ111" s="31">
        <v>1.4496</v>
      </c>
      <c r="AR111" s="31">
        <v>1.4638</v>
      </c>
      <c r="AS111" s="31">
        <v>1.588</v>
      </c>
      <c r="AT111" s="31">
        <v>1.615</v>
      </c>
      <c r="AU111" s="31">
        <v>1.6420000000000001</v>
      </c>
      <c r="AV111" s="31">
        <v>1.669</v>
      </c>
      <c r="AW111" s="31">
        <v>1.696</v>
      </c>
      <c r="AX111" s="31">
        <v>1.7229999999999999</v>
      </c>
      <c r="AY111" s="31">
        <v>1.75</v>
      </c>
      <c r="AZ111" s="31">
        <v>1.777</v>
      </c>
      <c r="BA111" s="31">
        <v>1.8039999999999998</v>
      </c>
      <c r="BB111" s="31">
        <v>1.831</v>
      </c>
      <c r="BC111" s="31">
        <v>1.8579999999999999</v>
      </c>
    </row>
    <row r="112" spans="2:55" ht="15.75" thickBot="1">
      <c r="B112" s="85">
        <v>60</v>
      </c>
      <c r="C112" s="27">
        <v>0.95</v>
      </c>
      <c r="D112" s="27">
        <v>1.27</v>
      </c>
      <c r="E112" s="27">
        <v>1.42</v>
      </c>
      <c r="F112" s="27">
        <v>1.6</v>
      </c>
      <c r="G112" s="27">
        <v>1.89</v>
      </c>
      <c r="H112" s="27">
        <v>2.21</v>
      </c>
      <c r="I112" s="44">
        <f>'Исходная информация'!S84</f>
        <v>0</v>
      </c>
      <c r="J112" s="44" t="e">
        <f>IF('Расчет (Здание 1)'!$F$14&lt;-50,-50,'Расчет (Здание 1)'!$F$14)</f>
        <v>#N/A</v>
      </c>
      <c r="K112" s="15">
        <f ca="1" t="shared" si="8"/>
        <v>2018</v>
      </c>
      <c r="L112" s="15">
        <f t="shared" si="10"/>
        <v>1.24</v>
      </c>
      <c r="M112" s="15" t="e">
        <f t="shared" si="9"/>
        <v>#N/A</v>
      </c>
      <c r="N112" s="31">
        <v>67</v>
      </c>
      <c r="O112" s="31">
        <v>0.8240000000000001</v>
      </c>
      <c r="P112" s="31">
        <v>0.8520000000000001</v>
      </c>
      <c r="Q112" s="31">
        <v>0.88</v>
      </c>
      <c r="R112" s="31">
        <v>0.908</v>
      </c>
      <c r="S112" s="31">
        <v>0.9359999999999999</v>
      </c>
      <c r="T112" s="31">
        <v>0.964</v>
      </c>
      <c r="U112" s="31">
        <v>0.992</v>
      </c>
      <c r="V112" s="31">
        <v>1.02</v>
      </c>
      <c r="W112" s="31">
        <v>1.0479999999999998</v>
      </c>
      <c r="X112" s="31">
        <v>1.0759999999999998</v>
      </c>
      <c r="Y112" s="31">
        <v>1.1039999999999999</v>
      </c>
      <c r="Z112" s="31">
        <v>1.1303999999999998</v>
      </c>
      <c r="AA112" s="31">
        <v>1.1568</v>
      </c>
      <c r="AB112" s="31">
        <v>1.1832</v>
      </c>
      <c r="AC112" s="31">
        <v>1.2096000000000002</v>
      </c>
      <c r="AD112" s="31">
        <v>1.2360000000000002</v>
      </c>
      <c r="AE112" s="31">
        <v>1.2656</v>
      </c>
      <c r="AF112" s="31">
        <v>1.2952000000000001</v>
      </c>
      <c r="AG112" s="31">
        <v>1.3248</v>
      </c>
      <c r="AH112" s="31">
        <v>1.3544</v>
      </c>
      <c r="AI112" s="31">
        <v>1.384</v>
      </c>
      <c r="AJ112" s="31">
        <v>1.3987999999999998</v>
      </c>
      <c r="AK112" s="31">
        <v>1.4135999999999997</v>
      </c>
      <c r="AL112" s="31">
        <v>1.4284</v>
      </c>
      <c r="AM112" s="31">
        <v>1.4431999999999998</v>
      </c>
      <c r="AN112" s="31">
        <v>1.4579999999999997</v>
      </c>
      <c r="AO112" s="31">
        <v>1.4727999999999997</v>
      </c>
      <c r="AP112" s="31">
        <v>1.4875999999999996</v>
      </c>
      <c r="AQ112" s="31">
        <v>1.5023999999999997</v>
      </c>
      <c r="AR112" s="31">
        <v>1.5171999999999997</v>
      </c>
      <c r="AS112" s="31">
        <v>1.642</v>
      </c>
      <c r="AT112" s="31">
        <v>1.67</v>
      </c>
      <c r="AU112" s="31">
        <v>1.698</v>
      </c>
      <c r="AV112" s="31">
        <v>1.726</v>
      </c>
      <c r="AW112" s="31">
        <v>1.754</v>
      </c>
      <c r="AX112" s="31">
        <v>1.782</v>
      </c>
      <c r="AY112" s="31">
        <v>1.81</v>
      </c>
      <c r="AZ112" s="31">
        <v>1.8379999999999999</v>
      </c>
      <c r="BA112" s="31">
        <v>1.8659999999999999</v>
      </c>
      <c r="BB112" s="31">
        <v>1.894</v>
      </c>
      <c r="BC112" s="31">
        <v>1.922</v>
      </c>
    </row>
    <row r="113" spans="2:55" ht="15.75" thickBot="1">
      <c r="B113" s="85">
        <v>55</v>
      </c>
      <c r="C113" s="27">
        <v>1</v>
      </c>
      <c r="D113" s="27">
        <v>1.33</v>
      </c>
      <c r="E113" s="27">
        <v>1.5</v>
      </c>
      <c r="F113" s="27">
        <v>1.73</v>
      </c>
      <c r="G113" s="27">
        <v>2</v>
      </c>
      <c r="H113" s="27">
        <v>2.32</v>
      </c>
      <c r="I113" s="44">
        <f>'Исходная информация'!S97</f>
        <v>0</v>
      </c>
      <c r="J113" s="44" t="e">
        <f>IF('Расчет (Здание 1)'!$F$14&lt;-50,-50,'Расчет (Здание 1)'!$F$14)</f>
        <v>#N/A</v>
      </c>
      <c r="K113" s="15">
        <f ca="1" t="shared" si="8"/>
        <v>2018</v>
      </c>
      <c r="L113" s="15">
        <f t="shared" si="10"/>
        <v>1.24</v>
      </c>
      <c r="M113" s="15" t="e">
        <f t="shared" si="9"/>
        <v>#N/A</v>
      </c>
      <c r="N113" s="31">
        <v>66</v>
      </c>
      <c r="O113" s="31">
        <v>0.852</v>
      </c>
      <c r="P113" s="31">
        <v>0.881</v>
      </c>
      <c r="Q113" s="31">
        <v>0.9099999999999999</v>
      </c>
      <c r="R113" s="31">
        <v>0.939</v>
      </c>
      <c r="S113" s="31">
        <v>0.968</v>
      </c>
      <c r="T113" s="31">
        <v>0.9969999999999999</v>
      </c>
      <c r="U113" s="31">
        <v>1.0259999999999998</v>
      </c>
      <c r="V113" s="31">
        <v>1.055</v>
      </c>
      <c r="W113" s="31">
        <v>1.0839999999999999</v>
      </c>
      <c r="X113" s="31">
        <v>1.113</v>
      </c>
      <c r="Y113" s="31">
        <v>1.142</v>
      </c>
      <c r="Z113" s="31">
        <v>1.1692</v>
      </c>
      <c r="AA113" s="31">
        <v>1.1964</v>
      </c>
      <c r="AB113" s="31">
        <v>1.2236</v>
      </c>
      <c r="AC113" s="31">
        <v>1.2508</v>
      </c>
      <c r="AD113" s="31">
        <v>1.278</v>
      </c>
      <c r="AE113" s="31">
        <v>1.3088</v>
      </c>
      <c r="AF113" s="31">
        <v>1.3396</v>
      </c>
      <c r="AG113" s="31">
        <v>1.3704</v>
      </c>
      <c r="AH113" s="31">
        <v>1.4012</v>
      </c>
      <c r="AI113" s="31">
        <v>1.432</v>
      </c>
      <c r="AJ113" s="31">
        <v>1.4474</v>
      </c>
      <c r="AK113" s="31">
        <v>1.4627999999999999</v>
      </c>
      <c r="AL113" s="31">
        <v>1.4782</v>
      </c>
      <c r="AM113" s="31">
        <v>1.4935999999999998</v>
      </c>
      <c r="AN113" s="31">
        <v>1.509</v>
      </c>
      <c r="AO113" s="31">
        <v>1.5244</v>
      </c>
      <c r="AP113" s="31">
        <v>1.5397999999999998</v>
      </c>
      <c r="AQ113" s="31">
        <v>1.5552</v>
      </c>
      <c r="AR113" s="31">
        <v>1.5705999999999998</v>
      </c>
      <c r="AS113" s="31">
        <v>1.696</v>
      </c>
      <c r="AT113" s="31">
        <v>1.7249999999999999</v>
      </c>
      <c r="AU113" s="31">
        <v>1.754</v>
      </c>
      <c r="AV113" s="31">
        <v>1.783</v>
      </c>
      <c r="AW113" s="31">
        <v>1.8119999999999998</v>
      </c>
      <c r="AX113" s="31">
        <v>1.8409999999999997</v>
      </c>
      <c r="AY113" s="31">
        <v>1.8699999999999999</v>
      </c>
      <c r="AZ113" s="31">
        <v>1.8989999999999998</v>
      </c>
      <c r="BA113" s="31">
        <v>1.9279999999999997</v>
      </c>
      <c r="BB113" s="31">
        <v>1.9569999999999999</v>
      </c>
      <c r="BC113" s="31">
        <v>1.9859999999999998</v>
      </c>
    </row>
    <row r="114" spans="2:55" ht="15.75" thickBot="1">
      <c r="B114" s="85">
        <v>50</v>
      </c>
      <c r="C114" s="27">
        <v>1.05</v>
      </c>
      <c r="D114" s="27">
        <v>1.4</v>
      </c>
      <c r="E114" s="27">
        <v>1.57</v>
      </c>
      <c r="F114" s="27">
        <v>1.79</v>
      </c>
      <c r="G114" s="27">
        <v>2.1</v>
      </c>
      <c r="H114" s="27">
        <v>2.44</v>
      </c>
      <c r="I114" s="44">
        <f>'Исходная информация'!S110</f>
        <v>0</v>
      </c>
      <c r="J114" s="44" t="e">
        <f>IF('Расчет (Здание 1)'!$F$14&lt;-50,-50,'Расчет (Здание 1)'!$F$14)</f>
        <v>#N/A</v>
      </c>
      <c r="K114" s="15">
        <f ca="1" t="shared" si="8"/>
        <v>2018</v>
      </c>
      <c r="L114" s="15">
        <f t="shared" si="10"/>
        <v>1.24</v>
      </c>
      <c r="M114" s="15" t="e">
        <f t="shared" si="9"/>
        <v>#N/A</v>
      </c>
      <c r="N114" s="31">
        <v>65</v>
      </c>
      <c r="O114" s="31">
        <v>0.88</v>
      </c>
      <c r="P114" s="31">
        <v>0.91</v>
      </c>
      <c r="Q114" s="31">
        <v>0.94</v>
      </c>
      <c r="R114" s="31">
        <v>0.97</v>
      </c>
      <c r="S114" s="31">
        <v>1</v>
      </c>
      <c r="T114" s="31">
        <v>1.03</v>
      </c>
      <c r="U114" s="31">
        <v>1.06</v>
      </c>
      <c r="V114" s="31">
        <v>1.0899999999999999</v>
      </c>
      <c r="W114" s="31">
        <v>1.1199999999999999</v>
      </c>
      <c r="X114" s="31">
        <v>1.15</v>
      </c>
      <c r="Y114" s="31">
        <v>1.18</v>
      </c>
      <c r="Z114" s="31">
        <v>1.208</v>
      </c>
      <c r="AA114" s="31">
        <v>1.236</v>
      </c>
      <c r="AB114" s="31">
        <v>1.264</v>
      </c>
      <c r="AC114" s="31">
        <v>1.292</v>
      </c>
      <c r="AD114" s="31">
        <v>1.32</v>
      </c>
      <c r="AE114" s="31">
        <v>1.352</v>
      </c>
      <c r="AF114" s="31">
        <v>1.3840000000000001</v>
      </c>
      <c r="AG114" s="31">
        <v>1.416</v>
      </c>
      <c r="AH114" s="31">
        <v>1.448</v>
      </c>
      <c r="AI114" s="31">
        <v>1.48</v>
      </c>
      <c r="AJ114" s="31">
        <v>1.496</v>
      </c>
      <c r="AK114" s="31">
        <v>1.512</v>
      </c>
      <c r="AL114" s="31">
        <v>1.528</v>
      </c>
      <c r="AM114" s="31">
        <v>1.544</v>
      </c>
      <c r="AN114" s="31">
        <v>1.56</v>
      </c>
      <c r="AO114" s="31">
        <v>1.5759999999999998</v>
      </c>
      <c r="AP114" s="31">
        <v>1.5919999999999999</v>
      </c>
      <c r="AQ114" s="31">
        <v>1.6079999999999999</v>
      </c>
      <c r="AR114" s="31">
        <v>1.6239999999999999</v>
      </c>
      <c r="AS114" s="31">
        <v>1.75</v>
      </c>
      <c r="AT114" s="31">
        <v>1.78</v>
      </c>
      <c r="AU114" s="31">
        <v>1.81</v>
      </c>
      <c r="AV114" s="31">
        <v>1.8399999999999999</v>
      </c>
      <c r="AW114" s="31">
        <v>1.8699999999999999</v>
      </c>
      <c r="AX114" s="31">
        <v>1.9</v>
      </c>
      <c r="AY114" s="31">
        <v>1.93</v>
      </c>
      <c r="AZ114" s="31">
        <v>1.96</v>
      </c>
      <c r="BA114" s="31">
        <v>1.9899999999999998</v>
      </c>
      <c r="BB114" s="31">
        <v>2.02</v>
      </c>
      <c r="BC114" s="31">
        <v>2.05</v>
      </c>
    </row>
    <row r="115" spans="2:55" ht="15.75" thickBot="1">
      <c r="B115" s="85">
        <v>45</v>
      </c>
      <c r="C115" s="27">
        <v>1.15</v>
      </c>
      <c r="D115" s="27">
        <v>1.53</v>
      </c>
      <c r="E115" s="27">
        <v>1.72</v>
      </c>
      <c r="F115" s="27">
        <v>1.93</v>
      </c>
      <c r="G115" s="27">
        <v>2.3</v>
      </c>
      <c r="H115" s="27">
        <v>2.68</v>
      </c>
      <c r="I115" s="44">
        <f>'Исходная информация'!S123</f>
        <v>0</v>
      </c>
      <c r="J115" s="44" t="e">
        <f>IF('Расчет (Здание 1)'!$F$14&lt;-50,-50,'Расчет (Здание 1)'!$F$14)</f>
        <v>#N/A</v>
      </c>
      <c r="K115" s="15">
        <f ca="1" t="shared" si="8"/>
        <v>2018</v>
      </c>
      <c r="L115" s="15">
        <f t="shared" si="10"/>
        <v>1.24</v>
      </c>
      <c r="M115" s="15" t="e">
        <f t="shared" si="9"/>
        <v>#N/A</v>
      </c>
      <c r="N115" s="31">
        <v>64</v>
      </c>
      <c r="O115" s="31">
        <v>0.894</v>
      </c>
      <c r="P115" s="31">
        <v>0.9244</v>
      </c>
      <c r="Q115" s="31">
        <v>0.9548</v>
      </c>
      <c r="R115" s="31">
        <v>0.9852</v>
      </c>
      <c r="S115" s="31">
        <v>1.0156</v>
      </c>
      <c r="T115" s="31">
        <v>1.046</v>
      </c>
      <c r="U115" s="31">
        <v>1.0764</v>
      </c>
      <c r="V115" s="31">
        <v>1.1068</v>
      </c>
      <c r="W115" s="31">
        <v>1.1372</v>
      </c>
      <c r="X115" s="31">
        <v>1.1676</v>
      </c>
      <c r="Y115" s="31">
        <v>1.198</v>
      </c>
      <c r="Z115" s="31">
        <v>1.2264</v>
      </c>
      <c r="AA115" s="31">
        <v>1.2548</v>
      </c>
      <c r="AB115" s="31">
        <v>1.2832000000000001</v>
      </c>
      <c r="AC115" s="31">
        <v>1.3116</v>
      </c>
      <c r="AD115" s="31">
        <v>1.34</v>
      </c>
      <c r="AE115" s="31">
        <v>1.3728</v>
      </c>
      <c r="AF115" s="31">
        <v>1.4056</v>
      </c>
      <c r="AG115" s="31">
        <v>1.4384000000000001</v>
      </c>
      <c r="AH115" s="31">
        <v>1.4712</v>
      </c>
      <c r="AI115" s="31">
        <v>1.504</v>
      </c>
      <c r="AJ115" s="31">
        <v>1.5204</v>
      </c>
      <c r="AK115" s="31">
        <v>1.5368</v>
      </c>
      <c r="AL115" s="31">
        <v>1.5532</v>
      </c>
      <c r="AM115" s="31">
        <v>1.5695999999999999</v>
      </c>
      <c r="AN115" s="31">
        <v>1.5859999999999999</v>
      </c>
      <c r="AO115" s="31">
        <v>1.6024</v>
      </c>
      <c r="AP115" s="31">
        <v>1.6188</v>
      </c>
      <c r="AQ115" s="31">
        <v>1.6352</v>
      </c>
      <c r="AR115" s="31">
        <v>1.6516</v>
      </c>
      <c r="AS115" s="31">
        <v>1.778</v>
      </c>
      <c r="AT115" s="31">
        <v>1.8084</v>
      </c>
      <c r="AU115" s="31">
        <v>1.8388</v>
      </c>
      <c r="AV115" s="31">
        <v>1.8692</v>
      </c>
      <c r="AW115" s="31">
        <v>1.8996</v>
      </c>
      <c r="AX115" s="31">
        <v>1.93</v>
      </c>
      <c r="AY115" s="31">
        <v>1.9604</v>
      </c>
      <c r="AZ115" s="31">
        <v>1.9908</v>
      </c>
      <c r="BA115" s="31">
        <v>2.0212</v>
      </c>
      <c r="BB115" s="31">
        <v>2.0515999999999996</v>
      </c>
      <c r="BC115" s="31">
        <v>2.082</v>
      </c>
    </row>
    <row r="116" spans="2:55" ht="15.75" thickBot="1">
      <c r="B116" s="85">
        <v>40</v>
      </c>
      <c r="C116" s="27">
        <v>1.2</v>
      </c>
      <c r="D116" s="27">
        <v>1.6</v>
      </c>
      <c r="E116" s="27">
        <v>1.8</v>
      </c>
      <c r="F116" s="27">
        <v>2</v>
      </c>
      <c r="G116" s="27">
        <v>2.4</v>
      </c>
      <c r="H116" s="27">
        <v>2.8</v>
      </c>
      <c r="I116" s="44">
        <f>'Исходная информация'!S136</f>
        <v>0</v>
      </c>
      <c r="J116" s="44" t="e">
        <f>IF('Расчет (Здание 1)'!$F$14&lt;-50,-50,'Расчет (Здание 1)'!$F$14)</f>
        <v>#N/A</v>
      </c>
      <c r="K116" s="15">
        <f ca="1" t="shared" si="8"/>
        <v>2018</v>
      </c>
      <c r="L116" s="15">
        <f t="shared" si="10"/>
        <v>1.24</v>
      </c>
      <c r="M116" s="15" t="e">
        <f t="shared" si="9"/>
        <v>#N/A</v>
      </c>
      <c r="N116" s="31">
        <v>63</v>
      </c>
      <c r="O116" s="31">
        <v>0.908</v>
      </c>
      <c r="P116" s="31">
        <v>0.9388000000000001</v>
      </c>
      <c r="Q116" s="31">
        <v>0.9696</v>
      </c>
      <c r="R116" s="31">
        <v>1.0004</v>
      </c>
      <c r="S116" s="31">
        <v>1.0312000000000001</v>
      </c>
      <c r="T116" s="31">
        <v>1.062</v>
      </c>
      <c r="U116" s="31">
        <v>1.0928</v>
      </c>
      <c r="V116" s="31">
        <v>1.1236</v>
      </c>
      <c r="W116" s="31">
        <v>1.1543999999999999</v>
      </c>
      <c r="X116" s="31">
        <v>1.1852</v>
      </c>
      <c r="Y116" s="31">
        <v>1.216</v>
      </c>
      <c r="Z116" s="31">
        <v>1.2448</v>
      </c>
      <c r="AA116" s="31">
        <v>1.2736</v>
      </c>
      <c r="AB116" s="31">
        <v>1.3024</v>
      </c>
      <c r="AC116" s="31">
        <v>1.3312000000000002</v>
      </c>
      <c r="AD116" s="31">
        <v>1.36</v>
      </c>
      <c r="AE116" s="31">
        <v>1.3936000000000002</v>
      </c>
      <c r="AF116" s="31">
        <v>1.4272</v>
      </c>
      <c r="AG116" s="31">
        <v>1.4608</v>
      </c>
      <c r="AH116" s="31">
        <v>1.4944</v>
      </c>
      <c r="AI116" s="31">
        <v>1.528</v>
      </c>
      <c r="AJ116" s="31">
        <v>1.5448</v>
      </c>
      <c r="AK116" s="31">
        <v>1.5616</v>
      </c>
      <c r="AL116" s="31">
        <v>1.5784</v>
      </c>
      <c r="AM116" s="31">
        <v>1.5952</v>
      </c>
      <c r="AN116" s="31">
        <v>1.612</v>
      </c>
      <c r="AO116" s="31">
        <v>1.6288</v>
      </c>
      <c r="AP116" s="31">
        <v>1.6456</v>
      </c>
      <c r="AQ116" s="31">
        <v>1.6623999999999999</v>
      </c>
      <c r="AR116" s="31">
        <v>1.6792</v>
      </c>
      <c r="AS116" s="31">
        <v>1.806</v>
      </c>
      <c r="AT116" s="31">
        <v>1.8368</v>
      </c>
      <c r="AU116" s="31">
        <v>1.8676</v>
      </c>
      <c r="AV116" s="31">
        <v>1.8984</v>
      </c>
      <c r="AW116" s="31">
        <v>1.9292</v>
      </c>
      <c r="AX116" s="31">
        <v>1.96</v>
      </c>
      <c r="AY116" s="31">
        <v>1.9908</v>
      </c>
      <c r="AZ116" s="31">
        <v>2.0216</v>
      </c>
      <c r="BA116" s="31">
        <v>2.0524</v>
      </c>
      <c r="BB116" s="31">
        <v>2.0831999999999997</v>
      </c>
      <c r="BC116" s="31">
        <v>2.114</v>
      </c>
    </row>
    <row r="117" spans="2:55" ht="15.75" thickBot="1">
      <c r="B117" s="85">
        <v>35</v>
      </c>
      <c r="C117" s="27">
        <v>1.4</v>
      </c>
      <c r="D117" s="27">
        <v>1.8</v>
      </c>
      <c r="E117" s="27">
        <v>2</v>
      </c>
      <c r="F117" s="27">
        <v>2.2</v>
      </c>
      <c r="G117" s="27">
        <v>2.6</v>
      </c>
      <c r="H117" s="27">
        <v>3</v>
      </c>
      <c r="I117" s="44">
        <f>'Исходная информация'!S149</f>
        <v>0</v>
      </c>
      <c r="J117" s="44" t="e">
        <f>IF('Расчет (Здание 1)'!$F$14&lt;-50,-50,'Расчет (Здание 1)'!$F$14)</f>
        <v>#N/A</v>
      </c>
      <c r="K117" s="15">
        <f ca="1" t="shared" si="8"/>
        <v>2018</v>
      </c>
      <c r="L117" s="15">
        <f t="shared" si="10"/>
        <v>1.24</v>
      </c>
      <c r="M117" s="15" t="e">
        <f t="shared" si="9"/>
        <v>#N/A</v>
      </c>
      <c r="N117" s="31">
        <v>62</v>
      </c>
      <c r="O117" s="31">
        <v>0.9219999999999999</v>
      </c>
      <c r="P117" s="31">
        <v>0.9531999999999999</v>
      </c>
      <c r="Q117" s="31">
        <v>0.9843999999999999</v>
      </c>
      <c r="R117" s="31">
        <v>1.0156</v>
      </c>
      <c r="S117" s="31">
        <v>1.0468</v>
      </c>
      <c r="T117" s="31">
        <v>1.0779999999999998</v>
      </c>
      <c r="U117" s="31">
        <v>1.1092</v>
      </c>
      <c r="V117" s="31">
        <v>1.1404</v>
      </c>
      <c r="W117" s="31">
        <v>1.1716</v>
      </c>
      <c r="X117" s="31">
        <v>1.2027999999999999</v>
      </c>
      <c r="Y117" s="31">
        <v>1.234</v>
      </c>
      <c r="Z117" s="31">
        <v>1.2631999999999999</v>
      </c>
      <c r="AA117" s="31">
        <v>1.2924</v>
      </c>
      <c r="AB117" s="31">
        <v>1.3215999999999999</v>
      </c>
      <c r="AC117" s="31">
        <v>1.3508</v>
      </c>
      <c r="AD117" s="31">
        <v>1.38</v>
      </c>
      <c r="AE117" s="31">
        <v>1.4143999999999999</v>
      </c>
      <c r="AF117" s="31">
        <v>1.4487999999999999</v>
      </c>
      <c r="AG117" s="31">
        <v>1.4832</v>
      </c>
      <c r="AH117" s="31">
        <v>1.5176</v>
      </c>
      <c r="AI117" s="31">
        <v>1.552</v>
      </c>
      <c r="AJ117" s="31">
        <v>1.5692000000000002</v>
      </c>
      <c r="AK117" s="31">
        <v>1.5864</v>
      </c>
      <c r="AL117" s="31">
        <v>1.6036000000000001</v>
      </c>
      <c r="AM117" s="31">
        <v>1.6208</v>
      </c>
      <c r="AN117" s="31">
        <v>1.6380000000000001</v>
      </c>
      <c r="AO117" s="31">
        <v>1.6552000000000002</v>
      </c>
      <c r="AP117" s="31">
        <v>1.6724</v>
      </c>
      <c r="AQ117" s="31">
        <v>1.6896000000000002</v>
      </c>
      <c r="AR117" s="31">
        <v>1.7068</v>
      </c>
      <c r="AS117" s="31">
        <v>1.8339999999999999</v>
      </c>
      <c r="AT117" s="31">
        <v>1.8651999999999997</v>
      </c>
      <c r="AU117" s="31">
        <v>1.8963999999999999</v>
      </c>
      <c r="AV117" s="31">
        <v>1.9276</v>
      </c>
      <c r="AW117" s="31">
        <v>1.9587999999999999</v>
      </c>
      <c r="AX117" s="31">
        <v>1.9899999999999998</v>
      </c>
      <c r="AY117" s="31">
        <v>2.0212</v>
      </c>
      <c r="AZ117" s="31">
        <v>2.0524</v>
      </c>
      <c r="BA117" s="31">
        <v>2.0835999999999997</v>
      </c>
      <c r="BB117" s="31">
        <v>2.1148</v>
      </c>
      <c r="BC117" s="31">
        <v>2.146</v>
      </c>
    </row>
    <row r="118" spans="2:55" ht="15.75" thickBot="1">
      <c r="B118" s="28">
        <v>0</v>
      </c>
      <c r="C118" s="27">
        <v>1.4</v>
      </c>
      <c r="D118" s="27">
        <v>1.8</v>
      </c>
      <c r="E118" s="27">
        <v>2</v>
      </c>
      <c r="F118" s="27">
        <v>2.2</v>
      </c>
      <c r="G118" s="27">
        <v>2.6</v>
      </c>
      <c r="H118" s="27">
        <v>3</v>
      </c>
      <c r="N118" s="31">
        <v>61</v>
      </c>
      <c r="O118" s="31">
        <v>0.9359999999999999</v>
      </c>
      <c r="P118" s="31">
        <v>0.9675999999999999</v>
      </c>
      <c r="Q118" s="31">
        <v>0.9992</v>
      </c>
      <c r="R118" s="31">
        <v>1.0308</v>
      </c>
      <c r="S118" s="31">
        <v>1.0624</v>
      </c>
      <c r="T118" s="31">
        <v>1.0939999999999999</v>
      </c>
      <c r="U118" s="31">
        <v>1.1256</v>
      </c>
      <c r="V118" s="31">
        <v>1.1572</v>
      </c>
      <c r="W118" s="31">
        <v>1.1888</v>
      </c>
      <c r="X118" s="31">
        <v>1.2204</v>
      </c>
      <c r="Y118" s="31">
        <v>1.252</v>
      </c>
      <c r="Z118" s="31">
        <v>1.2816</v>
      </c>
      <c r="AA118" s="31">
        <v>1.3112</v>
      </c>
      <c r="AB118" s="31">
        <v>1.3408</v>
      </c>
      <c r="AC118" s="31">
        <v>1.3703999999999998</v>
      </c>
      <c r="AD118" s="31">
        <v>1.4</v>
      </c>
      <c r="AE118" s="31">
        <v>1.4352</v>
      </c>
      <c r="AF118" s="31">
        <v>1.4704</v>
      </c>
      <c r="AG118" s="31">
        <v>1.5056</v>
      </c>
      <c r="AH118" s="31">
        <v>1.5408</v>
      </c>
      <c r="AI118" s="31">
        <v>1.576</v>
      </c>
      <c r="AJ118" s="31">
        <v>1.5936000000000001</v>
      </c>
      <c r="AK118" s="31">
        <v>1.6112000000000002</v>
      </c>
      <c r="AL118" s="31">
        <v>1.6288</v>
      </c>
      <c r="AM118" s="31">
        <v>1.6464</v>
      </c>
      <c r="AN118" s="31">
        <v>1.6640000000000001</v>
      </c>
      <c r="AO118" s="31">
        <v>1.6816000000000002</v>
      </c>
      <c r="AP118" s="31">
        <v>1.6992000000000003</v>
      </c>
      <c r="AQ118" s="31">
        <v>1.7168</v>
      </c>
      <c r="AR118" s="31">
        <v>1.7344000000000002</v>
      </c>
      <c r="AS118" s="31">
        <v>1.8619999999999999</v>
      </c>
      <c r="AT118" s="31">
        <v>1.8936</v>
      </c>
      <c r="AU118" s="31">
        <v>1.9251999999999998</v>
      </c>
      <c r="AV118" s="31">
        <v>1.9567999999999999</v>
      </c>
      <c r="AW118" s="31">
        <v>1.9884</v>
      </c>
      <c r="AX118" s="31">
        <v>2.02</v>
      </c>
      <c r="AY118" s="31">
        <v>2.0516</v>
      </c>
      <c r="AZ118" s="31">
        <v>2.0831999999999997</v>
      </c>
      <c r="BA118" s="31">
        <v>2.1148</v>
      </c>
      <c r="BB118" s="31">
        <v>2.1464</v>
      </c>
      <c r="BC118" s="31">
        <v>2.178</v>
      </c>
    </row>
    <row r="119" spans="2:55" ht="15">
      <c r="B119" s="320" t="s">
        <v>596</v>
      </c>
      <c r="C119" s="321"/>
      <c r="D119" s="321"/>
      <c r="E119" s="321"/>
      <c r="F119" s="321"/>
      <c r="G119" s="321"/>
      <c r="H119" s="322"/>
      <c r="N119" s="31">
        <v>60</v>
      </c>
      <c r="O119" s="31">
        <v>0.95</v>
      </c>
      <c r="P119" s="31">
        <v>0.982</v>
      </c>
      <c r="Q119" s="31">
        <v>1.014</v>
      </c>
      <c r="R119" s="31">
        <v>1.046</v>
      </c>
      <c r="S119" s="31">
        <v>1.078</v>
      </c>
      <c r="T119" s="31">
        <v>1.1099999999999999</v>
      </c>
      <c r="U119" s="31">
        <v>1.142</v>
      </c>
      <c r="V119" s="31">
        <v>1.174</v>
      </c>
      <c r="W119" s="31">
        <v>1.206</v>
      </c>
      <c r="X119" s="31">
        <v>1.238</v>
      </c>
      <c r="Y119" s="31">
        <v>1.27</v>
      </c>
      <c r="Z119" s="31">
        <v>1.3</v>
      </c>
      <c r="AA119" s="31">
        <v>1.33</v>
      </c>
      <c r="AB119" s="31">
        <v>1.3599999999999999</v>
      </c>
      <c r="AC119" s="31">
        <v>1.39</v>
      </c>
      <c r="AD119" s="31">
        <v>1.42</v>
      </c>
      <c r="AE119" s="31">
        <v>1.456</v>
      </c>
      <c r="AF119" s="31">
        <v>1.492</v>
      </c>
      <c r="AG119" s="31">
        <v>1.528</v>
      </c>
      <c r="AH119" s="31">
        <v>1.564</v>
      </c>
      <c r="AI119" s="31">
        <v>1.6</v>
      </c>
      <c r="AJ119" s="31">
        <v>1.618</v>
      </c>
      <c r="AK119" s="31">
        <v>1.6360000000000001</v>
      </c>
      <c r="AL119" s="31">
        <v>1.6540000000000001</v>
      </c>
      <c r="AM119" s="31">
        <v>1.6720000000000002</v>
      </c>
      <c r="AN119" s="31">
        <v>1.6900000000000002</v>
      </c>
      <c r="AO119" s="31">
        <v>1.7080000000000002</v>
      </c>
      <c r="AP119" s="31">
        <v>1.7260000000000002</v>
      </c>
      <c r="AQ119" s="31">
        <v>1.7440000000000002</v>
      </c>
      <c r="AR119" s="31">
        <v>1.7620000000000002</v>
      </c>
      <c r="AS119" s="31">
        <v>1.89</v>
      </c>
      <c r="AT119" s="31">
        <v>1.922</v>
      </c>
      <c r="AU119" s="31">
        <v>1.954</v>
      </c>
      <c r="AV119" s="31">
        <v>1.986</v>
      </c>
      <c r="AW119" s="31">
        <v>2.018</v>
      </c>
      <c r="AX119" s="31">
        <v>2.05</v>
      </c>
      <c r="AY119" s="31">
        <v>2.082</v>
      </c>
      <c r="AZ119" s="31">
        <v>2.114</v>
      </c>
      <c r="BA119" s="31">
        <v>2.146</v>
      </c>
      <c r="BB119" s="31">
        <v>2.178</v>
      </c>
      <c r="BC119" s="31">
        <v>2.21</v>
      </c>
    </row>
    <row r="120" spans="2:55" ht="15.75" thickBot="1">
      <c r="B120" s="317" t="s">
        <v>597</v>
      </c>
      <c r="C120" s="318"/>
      <c r="D120" s="318"/>
      <c r="E120" s="318"/>
      <c r="F120" s="318"/>
      <c r="G120" s="318"/>
      <c r="H120" s="319"/>
      <c r="N120" s="31">
        <v>59</v>
      </c>
      <c r="O120" s="31">
        <v>0.96</v>
      </c>
      <c r="P120" s="31">
        <v>0.9922</v>
      </c>
      <c r="Q120" s="31">
        <v>1.0244</v>
      </c>
      <c r="R120" s="31">
        <v>1.0566</v>
      </c>
      <c r="S120" s="31">
        <v>1.0888</v>
      </c>
      <c r="T120" s="31">
        <v>1.121</v>
      </c>
      <c r="U120" s="31">
        <v>1.1532</v>
      </c>
      <c r="V120" s="31">
        <v>1.1854</v>
      </c>
      <c r="W120" s="31">
        <v>1.2176</v>
      </c>
      <c r="X120" s="31">
        <v>1.2498</v>
      </c>
      <c r="Y120" s="31">
        <v>1.282</v>
      </c>
      <c r="Z120" s="31">
        <v>1.3128</v>
      </c>
      <c r="AA120" s="31">
        <v>1.3436</v>
      </c>
      <c r="AB120" s="31">
        <v>1.3744</v>
      </c>
      <c r="AC120" s="31">
        <v>1.4052</v>
      </c>
      <c r="AD120" s="31">
        <v>1.436</v>
      </c>
      <c r="AE120" s="31">
        <v>1.474</v>
      </c>
      <c r="AF120" s="31">
        <v>1.512</v>
      </c>
      <c r="AG120" s="31">
        <v>1.55</v>
      </c>
      <c r="AH120" s="31">
        <v>1.588</v>
      </c>
      <c r="AI120" s="31">
        <v>1.6260000000000001</v>
      </c>
      <c r="AJ120" s="31">
        <v>1.645</v>
      </c>
      <c r="AK120" s="31">
        <v>1.6640000000000001</v>
      </c>
      <c r="AL120" s="31">
        <v>1.6830000000000003</v>
      </c>
      <c r="AM120" s="31">
        <v>1.7020000000000002</v>
      </c>
      <c r="AN120" s="31">
        <v>1.721</v>
      </c>
      <c r="AO120" s="31">
        <v>1.7400000000000002</v>
      </c>
      <c r="AP120" s="31">
        <v>1.7590000000000003</v>
      </c>
      <c r="AQ120" s="31">
        <v>1.7780000000000002</v>
      </c>
      <c r="AR120" s="31">
        <v>1.7970000000000002</v>
      </c>
      <c r="AS120" s="31">
        <v>1.912</v>
      </c>
      <c r="AT120" s="31">
        <v>1.944</v>
      </c>
      <c r="AU120" s="31">
        <v>1.976</v>
      </c>
      <c r="AV120" s="31">
        <v>2.008</v>
      </c>
      <c r="AW120" s="31">
        <v>2.04</v>
      </c>
      <c r="AX120" s="31">
        <v>2.072</v>
      </c>
      <c r="AY120" s="31">
        <v>2.1039999999999996</v>
      </c>
      <c r="AZ120" s="31">
        <v>2.1359999999999997</v>
      </c>
      <c r="BA120" s="31">
        <v>2.1679999999999997</v>
      </c>
      <c r="BB120" s="31">
        <v>2.1999999999999997</v>
      </c>
      <c r="BC120" s="31">
        <v>2.2319999999999998</v>
      </c>
    </row>
    <row r="121" spans="9:55" ht="15">
      <c r="I121" s="15">
        <v>1</v>
      </c>
      <c r="J121" s="15" t="s">
        <v>637</v>
      </c>
      <c r="K121" s="44" t="e">
        <f>1+(1/L108-1/M108)/(1/M108)</f>
        <v>#N/A</v>
      </c>
      <c r="N121" s="31">
        <v>58</v>
      </c>
      <c r="O121" s="31">
        <v>0.97</v>
      </c>
      <c r="P121" s="31">
        <v>1.0024</v>
      </c>
      <c r="Q121" s="31">
        <v>1.0348</v>
      </c>
      <c r="R121" s="31">
        <v>1.0672</v>
      </c>
      <c r="S121" s="31">
        <v>1.0996</v>
      </c>
      <c r="T121" s="31">
        <v>1.1320000000000001</v>
      </c>
      <c r="U121" s="31">
        <v>1.1644</v>
      </c>
      <c r="V121" s="31">
        <v>1.1968</v>
      </c>
      <c r="W121" s="31">
        <v>1.2292</v>
      </c>
      <c r="X121" s="31">
        <v>1.2616</v>
      </c>
      <c r="Y121" s="31">
        <v>1.294</v>
      </c>
      <c r="Z121" s="31">
        <v>1.3256000000000001</v>
      </c>
      <c r="AA121" s="31">
        <v>1.3572</v>
      </c>
      <c r="AB121" s="31">
        <v>1.3888</v>
      </c>
      <c r="AC121" s="31">
        <v>1.4203999999999999</v>
      </c>
      <c r="AD121" s="31">
        <v>1.452</v>
      </c>
      <c r="AE121" s="31">
        <v>1.492</v>
      </c>
      <c r="AF121" s="31">
        <v>1.532</v>
      </c>
      <c r="AG121" s="31">
        <v>1.572</v>
      </c>
      <c r="AH121" s="31">
        <v>1.612</v>
      </c>
      <c r="AI121" s="31">
        <v>1.6520000000000001</v>
      </c>
      <c r="AJ121" s="31">
        <v>1.6720000000000002</v>
      </c>
      <c r="AK121" s="31">
        <v>1.6920000000000002</v>
      </c>
      <c r="AL121" s="31">
        <v>1.7120000000000002</v>
      </c>
      <c r="AM121" s="31">
        <v>1.7320000000000002</v>
      </c>
      <c r="AN121" s="31">
        <v>1.7520000000000002</v>
      </c>
      <c r="AO121" s="31">
        <v>1.7720000000000002</v>
      </c>
      <c r="AP121" s="31">
        <v>1.7920000000000003</v>
      </c>
      <c r="AQ121" s="31">
        <v>1.8120000000000003</v>
      </c>
      <c r="AR121" s="31">
        <v>1.8320000000000003</v>
      </c>
      <c r="AS121" s="31">
        <v>1.934</v>
      </c>
      <c r="AT121" s="31">
        <v>1.966</v>
      </c>
      <c r="AU121" s="31">
        <v>1.998</v>
      </c>
      <c r="AV121" s="31">
        <v>2.03</v>
      </c>
      <c r="AW121" s="31">
        <v>2.062</v>
      </c>
      <c r="AX121" s="31">
        <v>2.094</v>
      </c>
      <c r="AY121" s="31">
        <v>2.126</v>
      </c>
      <c r="AZ121" s="31">
        <v>2.158</v>
      </c>
      <c r="BA121" s="31">
        <v>2.19</v>
      </c>
      <c r="BB121" s="31">
        <v>2.222</v>
      </c>
      <c r="BC121" s="31">
        <v>2.254</v>
      </c>
    </row>
    <row r="122" spans="9:55" ht="15">
      <c r="I122" s="15">
        <v>2</v>
      </c>
      <c r="J122" s="15" t="s">
        <v>638</v>
      </c>
      <c r="K122" s="44" t="e">
        <f aca="true" t="shared" si="11" ref="K122:K130">1+(1/L109-1/M109)/(1/M109)</f>
        <v>#N/A</v>
      </c>
      <c r="N122" s="31">
        <v>57</v>
      </c>
      <c r="O122" s="31">
        <v>0.98</v>
      </c>
      <c r="P122" s="31">
        <v>1.0126</v>
      </c>
      <c r="Q122" s="31">
        <v>1.0452</v>
      </c>
      <c r="R122" s="31">
        <v>1.0778</v>
      </c>
      <c r="S122" s="31">
        <v>1.1104</v>
      </c>
      <c r="T122" s="31">
        <v>1.143</v>
      </c>
      <c r="U122" s="31">
        <v>1.1756</v>
      </c>
      <c r="V122" s="31">
        <v>1.2082</v>
      </c>
      <c r="W122" s="31">
        <v>1.2408000000000001</v>
      </c>
      <c r="X122" s="31">
        <v>1.2734</v>
      </c>
      <c r="Y122" s="31">
        <v>1.306</v>
      </c>
      <c r="Z122" s="31">
        <v>1.3384</v>
      </c>
      <c r="AA122" s="31">
        <v>1.3708</v>
      </c>
      <c r="AB122" s="31">
        <v>1.4032</v>
      </c>
      <c r="AC122" s="31">
        <v>1.4356</v>
      </c>
      <c r="AD122" s="31">
        <v>1.468</v>
      </c>
      <c r="AE122" s="31">
        <v>1.51</v>
      </c>
      <c r="AF122" s="31">
        <v>1.552</v>
      </c>
      <c r="AG122" s="31">
        <v>1.5939999999999999</v>
      </c>
      <c r="AH122" s="31">
        <v>1.636</v>
      </c>
      <c r="AI122" s="31">
        <v>1.678</v>
      </c>
      <c r="AJ122" s="31">
        <v>1.6989999999999998</v>
      </c>
      <c r="AK122" s="31">
        <v>1.72</v>
      </c>
      <c r="AL122" s="31">
        <v>1.7409999999999999</v>
      </c>
      <c r="AM122" s="31">
        <v>1.762</v>
      </c>
      <c r="AN122" s="31">
        <v>1.783</v>
      </c>
      <c r="AO122" s="31">
        <v>1.8039999999999998</v>
      </c>
      <c r="AP122" s="31">
        <v>1.825</v>
      </c>
      <c r="AQ122" s="31">
        <v>1.8459999999999999</v>
      </c>
      <c r="AR122" s="31">
        <v>1.867</v>
      </c>
      <c r="AS122" s="31">
        <v>1.956</v>
      </c>
      <c r="AT122" s="31">
        <v>1.988</v>
      </c>
      <c r="AU122" s="31">
        <v>2.02</v>
      </c>
      <c r="AV122" s="31">
        <v>2.052</v>
      </c>
      <c r="AW122" s="31">
        <v>2.084</v>
      </c>
      <c r="AX122" s="31">
        <v>2.1159999999999997</v>
      </c>
      <c r="AY122" s="31">
        <v>2.1479999999999997</v>
      </c>
      <c r="AZ122" s="31">
        <v>2.1799999999999997</v>
      </c>
      <c r="BA122" s="31">
        <v>2.2119999999999997</v>
      </c>
      <c r="BB122" s="31">
        <v>2.2439999999999998</v>
      </c>
      <c r="BC122" s="31">
        <v>2.276</v>
      </c>
    </row>
    <row r="123" spans="9:55" ht="15">
      <c r="I123" s="15">
        <v>3</v>
      </c>
      <c r="J123" s="15" t="s">
        <v>639</v>
      </c>
      <c r="K123" s="44" t="e">
        <f t="shared" si="11"/>
        <v>#N/A</v>
      </c>
      <c r="N123" s="31">
        <v>56</v>
      </c>
      <c r="O123" s="31">
        <v>0.99</v>
      </c>
      <c r="P123" s="31">
        <v>1.0228</v>
      </c>
      <c r="Q123" s="31">
        <v>1.0556</v>
      </c>
      <c r="R123" s="31">
        <v>1.0884</v>
      </c>
      <c r="S123" s="31">
        <v>1.1212</v>
      </c>
      <c r="T123" s="31">
        <v>1.154</v>
      </c>
      <c r="U123" s="31">
        <v>1.1868</v>
      </c>
      <c r="V123" s="31">
        <v>1.2196</v>
      </c>
      <c r="W123" s="31">
        <v>1.2524000000000002</v>
      </c>
      <c r="X123" s="31">
        <v>1.2852000000000001</v>
      </c>
      <c r="Y123" s="31">
        <v>1.318</v>
      </c>
      <c r="Z123" s="31">
        <v>1.3512</v>
      </c>
      <c r="AA123" s="31">
        <v>1.3844</v>
      </c>
      <c r="AB123" s="31">
        <v>1.4176</v>
      </c>
      <c r="AC123" s="31">
        <v>1.4508</v>
      </c>
      <c r="AD123" s="31">
        <v>1.484</v>
      </c>
      <c r="AE123" s="31">
        <v>1.528</v>
      </c>
      <c r="AF123" s="31">
        <v>1.572</v>
      </c>
      <c r="AG123" s="31">
        <v>1.616</v>
      </c>
      <c r="AH123" s="31">
        <v>1.66</v>
      </c>
      <c r="AI123" s="31">
        <v>1.704</v>
      </c>
      <c r="AJ123" s="31">
        <v>1.726</v>
      </c>
      <c r="AK123" s="31">
        <v>1.748</v>
      </c>
      <c r="AL123" s="31">
        <v>1.77</v>
      </c>
      <c r="AM123" s="31">
        <v>1.792</v>
      </c>
      <c r="AN123" s="31">
        <v>1.814</v>
      </c>
      <c r="AO123" s="31">
        <v>1.8359999999999999</v>
      </c>
      <c r="AP123" s="31">
        <v>1.8579999999999999</v>
      </c>
      <c r="AQ123" s="31">
        <v>1.88</v>
      </c>
      <c r="AR123" s="31">
        <v>1.902</v>
      </c>
      <c r="AS123" s="31">
        <v>1.978</v>
      </c>
      <c r="AT123" s="31">
        <v>2.01</v>
      </c>
      <c r="AU123" s="31">
        <v>2.042</v>
      </c>
      <c r="AV123" s="31">
        <v>2.074</v>
      </c>
      <c r="AW123" s="31">
        <v>2.106</v>
      </c>
      <c r="AX123" s="31">
        <v>2.138</v>
      </c>
      <c r="AY123" s="31">
        <v>2.17</v>
      </c>
      <c r="AZ123" s="31">
        <v>2.202</v>
      </c>
      <c r="BA123" s="31">
        <v>2.234</v>
      </c>
      <c r="BB123" s="31">
        <v>2.266</v>
      </c>
      <c r="BC123" s="31">
        <v>2.298</v>
      </c>
    </row>
    <row r="124" spans="9:55" ht="15">
      <c r="I124" s="15">
        <v>4</v>
      </c>
      <c r="J124" s="15" t="s">
        <v>640</v>
      </c>
      <c r="K124" s="44" t="e">
        <f t="shared" si="11"/>
        <v>#N/A</v>
      </c>
      <c r="N124" s="31">
        <v>55</v>
      </c>
      <c r="O124" s="31">
        <v>1</v>
      </c>
      <c r="P124" s="31">
        <v>1.033</v>
      </c>
      <c r="Q124" s="31">
        <v>1.066</v>
      </c>
      <c r="R124" s="31">
        <v>1.099</v>
      </c>
      <c r="S124" s="31">
        <v>1.1320000000000001</v>
      </c>
      <c r="T124" s="31">
        <v>1.165</v>
      </c>
      <c r="U124" s="31">
        <v>1.198</v>
      </c>
      <c r="V124" s="31">
        <v>1.231</v>
      </c>
      <c r="W124" s="31">
        <v>1.264</v>
      </c>
      <c r="X124" s="31">
        <v>1.2970000000000002</v>
      </c>
      <c r="Y124" s="31">
        <v>1.33</v>
      </c>
      <c r="Z124" s="31">
        <v>1.364</v>
      </c>
      <c r="AA124" s="31">
        <v>1.3980000000000001</v>
      </c>
      <c r="AB124" s="31">
        <v>1.432</v>
      </c>
      <c r="AC124" s="31">
        <v>1.466</v>
      </c>
      <c r="AD124" s="31">
        <v>1.5</v>
      </c>
      <c r="AE124" s="31">
        <v>1.546</v>
      </c>
      <c r="AF124" s="31">
        <v>1.592</v>
      </c>
      <c r="AG124" s="31">
        <v>1.638</v>
      </c>
      <c r="AH124" s="31">
        <v>1.684</v>
      </c>
      <c r="AI124" s="31">
        <v>1.73</v>
      </c>
      <c r="AJ124" s="31">
        <v>1.753</v>
      </c>
      <c r="AK124" s="31">
        <v>1.776</v>
      </c>
      <c r="AL124" s="31">
        <v>1.799</v>
      </c>
      <c r="AM124" s="31">
        <v>1.822</v>
      </c>
      <c r="AN124" s="31">
        <v>1.845</v>
      </c>
      <c r="AO124" s="31">
        <v>1.8679999999999999</v>
      </c>
      <c r="AP124" s="31">
        <v>1.891</v>
      </c>
      <c r="AQ124" s="31">
        <v>1.914</v>
      </c>
      <c r="AR124" s="31">
        <v>1.937</v>
      </c>
      <c r="AS124" s="31">
        <v>2</v>
      </c>
      <c r="AT124" s="31">
        <v>2.032</v>
      </c>
      <c r="AU124" s="31">
        <v>2.064</v>
      </c>
      <c r="AV124" s="31">
        <v>2.096</v>
      </c>
      <c r="AW124" s="31">
        <v>2.128</v>
      </c>
      <c r="AX124" s="31">
        <v>2.16</v>
      </c>
      <c r="AY124" s="31">
        <v>2.1919999999999997</v>
      </c>
      <c r="AZ124" s="31">
        <v>2.2239999999999998</v>
      </c>
      <c r="BA124" s="31">
        <v>2.256</v>
      </c>
      <c r="BB124" s="31">
        <v>2.288</v>
      </c>
      <c r="BC124" s="31">
        <v>2.32</v>
      </c>
    </row>
    <row r="125" spans="9:55" ht="15">
      <c r="I125" s="15">
        <v>5</v>
      </c>
      <c r="J125" s="15" t="s">
        <v>641</v>
      </c>
      <c r="K125" s="44" t="e">
        <f t="shared" si="11"/>
        <v>#N/A</v>
      </c>
      <c r="N125" s="31">
        <v>54</v>
      </c>
      <c r="O125" s="31">
        <v>1.01</v>
      </c>
      <c r="P125" s="31">
        <v>1.0434</v>
      </c>
      <c r="Q125" s="31">
        <v>1.0768</v>
      </c>
      <c r="R125" s="31">
        <v>1.1102</v>
      </c>
      <c r="S125" s="31">
        <v>1.1436</v>
      </c>
      <c r="T125" s="31">
        <v>1.177</v>
      </c>
      <c r="U125" s="31">
        <v>1.2104</v>
      </c>
      <c r="V125" s="31">
        <v>1.2438</v>
      </c>
      <c r="W125" s="31">
        <v>1.2772000000000001</v>
      </c>
      <c r="X125" s="31">
        <v>1.3106</v>
      </c>
      <c r="Y125" s="31">
        <v>1.344</v>
      </c>
      <c r="Z125" s="31">
        <v>1.3780000000000001</v>
      </c>
      <c r="AA125" s="31">
        <v>1.4120000000000001</v>
      </c>
      <c r="AB125" s="31">
        <v>1.446</v>
      </c>
      <c r="AC125" s="31">
        <v>1.48</v>
      </c>
      <c r="AD125" s="31">
        <v>1.514</v>
      </c>
      <c r="AE125" s="31">
        <v>1.5596</v>
      </c>
      <c r="AF125" s="31">
        <v>1.6052</v>
      </c>
      <c r="AG125" s="31">
        <v>1.6508</v>
      </c>
      <c r="AH125" s="31">
        <v>1.6964</v>
      </c>
      <c r="AI125" s="31">
        <v>1.742</v>
      </c>
      <c r="AJ125" s="31">
        <v>1.7648</v>
      </c>
      <c r="AK125" s="31">
        <v>1.7876</v>
      </c>
      <c r="AL125" s="31">
        <v>1.8104</v>
      </c>
      <c r="AM125" s="31">
        <v>1.8332</v>
      </c>
      <c r="AN125" s="31">
        <v>1.8559999999999999</v>
      </c>
      <c r="AO125" s="31">
        <v>1.8788</v>
      </c>
      <c r="AP125" s="31">
        <v>1.9016</v>
      </c>
      <c r="AQ125" s="31">
        <v>1.9243999999999999</v>
      </c>
      <c r="AR125" s="31">
        <v>1.9472</v>
      </c>
      <c r="AS125" s="31">
        <v>2.02</v>
      </c>
      <c r="AT125" s="31">
        <v>2.0524</v>
      </c>
      <c r="AU125" s="31">
        <v>2.0848</v>
      </c>
      <c r="AV125" s="31">
        <v>2.1172</v>
      </c>
      <c r="AW125" s="31">
        <v>2.1496</v>
      </c>
      <c r="AX125" s="31">
        <v>2.182</v>
      </c>
      <c r="AY125" s="31">
        <v>2.2144</v>
      </c>
      <c r="AZ125" s="31">
        <v>2.2468</v>
      </c>
      <c r="BA125" s="31">
        <v>2.2792</v>
      </c>
      <c r="BB125" s="31">
        <v>2.3116</v>
      </c>
      <c r="BC125" s="31">
        <v>2.344</v>
      </c>
    </row>
    <row r="126" spans="9:55" ht="15">
      <c r="I126" s="15">
        <v>6</v>
      </c>
      <c r="J126" s="15" t="s">
        <v>642</v>
      </c>
      <c r="K126" s="44" t="e">
        <f t="shared" si="11"/>
        <v>#N/A</v>
      </c>
      <c r="N126" s="31">
        <v>53</v>
      </c>
      <c r="O126" s="31">
        <v>1.02</v>
      </c>
      <c r="P126" s="31">
        <v>1.0538</v>
      </c>
      <c r="Q126" s="31">
        <v>1.0876000000000001</v>
      </c>
      <c r="R126" s="31">
        <v>1.1214</v>
      </c>
      <c r="S126" s="31">
        <v>1.1552</v>
      </c>
      <c r="T126" s="31">
        <v>1.189</v>
      </c>
      <c r="U126" s="31">
        <v>1.2228</v>
      </c>
      <c r="V126" s="31">
        <v>1.2566000000000002</v>
      </c>
      <c r="W126" s="31">
        <v>1.2904</v>
      </c>
      <c r="X126" s="31">
        <v>1.3242</v>
      </c>
      <c r="Y126" s="31">
        <v>1.358</v>
      </c>
      <c r="Z126" s="31">
        <v>1.3920000000000001</v>
      </c>
      <c r="AA126" s="31">
        <v>1.4260000000000002</v>
      </c>
      <c r="AB126" s="31">
        <v>1.46</v>
      </c>
      <c r="AC126" s="31">
        <v>1.494</v>
      </c>
      <c r="AD126" s="31">
        <v>1.528</v>
      </c>
      <c r="AE126" s="31">
        <v>1.5732</v>
      </c>
      <c r="AF126" s="31">
        <v>1.6184</v>
      </c>
      <c r="AG126" s="31">
        <v>1.6636</v>
      </c>
      <c r="AH126" s="31">
        <v>1.7088</v>
      </c>
      <c r="AI126" s="31">
        <v>1.754</v>
      </c>
      <c r="AJ126" s="31">
        <v>1.7766</v>
      </c>
      <c r="AK126" s="31">
        <v>1.7992</v>
      </c>
      <c r="AL126" s="31">
        <v>1.8218</v>
      </c>
      <c r="AM126" s="31">
        <v>1.8444</v>
      </c>
      <c r="AN126" s="31">
        <v>1.867</v>
      </c>
      <c r="AO126" s="31">
        <v>1.8896</v>
      </c>
      <c r="AP126" s="31">
        <v>1.9122</v>
      </c>
      <c r="AQ126" s="31">
        <v>1.9348</v>
      </c>
      <c r="AR126" s="31">
        <v>1.9574</v>
      </c>
      <c r="AS126" s="31">
        <v>2.04</v>
      </c>
      <c r="AT126" s="31">
        <v>2.0728</v>
      </c>
      <c r="AU126" s="31">
        <v>2.1056</v>
      </c>
      <c r="AV126" s="31">
        <v>2.1384</v>
      </c>
      <c r="AW126" s="31">
        <v>2.1712</v>
      </c>
      <c r="AX126" s="31">
        <v>2.2039999999999997</v>
      </c>
      <c r="AY126" s="31">
        <v>2.2368</v>
      </c>
      <c r="AZ126" s="31">
        <v>2.2696</v>
      </c>
      <c r="BA126" s="31">
        <v>2.3024</v>
      </c>
      <c r="BB126" s="31">
        <v>2.3352</v>
      </c>
      <c r="BC126" s="31">
        <v>2.368</v>
      </c>
    </row>
    <row r="127" spans="9:55" ht="15">
      <c r="I127" s="15">
        <v>7</v>
      </c>
      <c r="J127" s="15" t="s">
        <v>643</v>
      </c>
      <c r="K127" s="44" t="e">
        <f t="shared" si="11"/>
        <v>#N/A</v>
      </c>
      <c r="N127" s="31">
        <v>52</v>
      </c>
      <c r="O127" s="31">
        <v>1.03</v>
      </c>
      <c r="P127" s="31">
        <v>1.0642</v>
      </c>
      <c r="Q127" s="31">
        <v>1.0984</v>
      </c>
      <c r="R127" s="31">
        <v>1.1326</v>
      </c>
      <c r="S127" s="31">
        <v>1.1668</v>
      </c>
      <c r="T127" s="31">
        <v>1.201</v>
      </c>
      <c r="U127" s="31">
        <v>1.2351999999999999</v>
      </c>
      <c r="V127" s="31">
        <v>1.2693999999999999</v>
      </c>
      <c r="W127" s="31">
        <v>1.3035999999999999</v>
      </c>
      <c r="X127" s="31">
        <v>1.3377999999999999</v>
      </c>
      <c r="Y127" s="31">
        <v>1.3719999999999999</v>
      </c>
      <c r="Z127" s="31">
        <v>1.406</v>
      </c>
      <c r="AA127" s="31">
        <v>1.44</v>
      </c>
      <c r="AB127" s="31">
        <v>1.474</v>
      </c>
      <c r="AC127" s="31">
        <v>1.508</v>
      </c>
      <c r="AD127" s="31">
        <v>1.542</v>
      </c>
      <c r="AE127" s="31">
        <v>1.5868</v>
      </c>
      <c r="AF127" s="31">
        <v>1.6316</v>
      </c>
      <c r="AG127" s="31">
        <v>1.6764000000000001</v>
      </c>
      <c r="AH127" s="31">
        <v>1.7212</v>
      </c>
      <c r="AI127" s="31">
        <v>1.766</v>
      </c>
      <c r="AJ127" s="31">
        <v>1.7884</v>
      </c>
      <c r="AK127" s="31">
        <v>1.8108</v>
      </c>
      <c r="AL127" s="31">
        <v>1.8332</v>
      </c>
      <c r="AM127" s="31">
        <v>1.8556</v>
      </c>
      <c r="AN127" s="31">
        <v>1.8780000000000001</v>
      </c>
      <c r="AO127" s="31">
        <v>1.9003999999999999</v>
      </c>
      <c r="AP127" s="31">
        <v>1.9228</v>
      </c>
      <c r="AQ127" s="31">
        <v>1.9452</v>
      </c>
      <c r="AR127" s="31">
        <v>1.9676</v>
      </c>
      <c r="AS127" s="31">
        <v>2.06</v>
      </c>
      <c r="AT127" s="31">
        <v>2.0932</v>
      </c>
      <c r="AU127" s="31">
        <v>2.1264</v>
      </c>
      <c r="AV127" s="31">
        <v>2.1596</v>
      </c>
      <c r="AW127" s="31">
        <v>2.1928</v>
      </c>
      <c r="AX127" s="31">
        <v>2.226</v>
      </c>
      <c r="AY127" s="31">
        <v>2.2592</v>
      </c>
      <c r="AZ127" s="31">
        <v>2.2923999999999998</v>
      </c>
      <c r="BA127" s="31">
        <v>2.3256</v>
      </c>
      <c r="BB127" s="31">
        <v>2.3588</v>
      </c>
      <c r="BC127" s="31">
        <v>2.392</v>
      </c>
    </row>
    <row r="128" spans="9:55" ht="15">
      <c r="I128" s="15">
        <v>8</v>
      </c>
      <c r="J128" s="15" t="s">
        <v>644</v>
      </c>
      <c r="K128" s="44" t="e">
        <f t="shared" si="11"/>
        <v>#N/A</v>
      </c>
      <c r="N128" s="31">
        <v>51</v>
      </c>
      <c r="O128" s="31">
        <v>1.04</v>
      </c>
      <c r="P128" s="31">
        <v>1.0746</v>
      </c>
      <c r="Q128" s="31">
        <v>1.1092</v>
      </c>
      <c r="R128" s="31">
        <v>1.1438</v>
      </c>
      <c r="S128" s="31">
        <v>1.1784</v>
      </c>
      <c r="T128" s="31">
        <v>1.213</v>
      </c>
      <c r="U128" s="31">
        <v>1.2475999999999998</v>
      </c>
      <c r="V128" s="31">
        <v>1.2822</v>
      </c>
      <c r="W128" s="31">
        <v>1.3168</v>
      </c>
      <c r="X128" s="31">
        <v>1.3514</v>
      </c>
      <c r="Y128" s="31">
        <v>1.386</v>
      </c>
      <c r="Z128" s="31">
        <v>1.42</v>
      </c>
      <c r="AA128" s="31">
        <v>1.454</v>
      </c>
      <c r="AB128" s="31">
        <v>1.488</v>
      </c>
      <c r="AC128" s="31">
        <v>1.522</v>
      </c>
      <c r="AD128" s="31">
        <v>1.556</v>
      </c>
      <c r="AE128" s="31">
        <v>1.6004</v>
      </c>
      <c r="AF128" s="31">
        <v>1.6448</v>
      </c>
      <c r="AG128" s="31">
        <v>1.6892</v>
      </c>
      <c r="AH128" s="31">
        <v>1.7336</v>
      </c>
      <c r="AI128" s="31">
        <v>1.778</v>
      </c>
      <c r="AJ128" s="31">
        <v>1.8002</v>
      </c>
      <c r="AK128" s="31">
        <v>1.8224</v>
      </c>
      <c r="AL128" s="31">
        <v>1.8446</v>
      </c>
      <c r="AM128" s="31">
        <v>1.8668</v>
      </c>
      <c r="AN128" s="31">
        <v>1.889</v>
      </c>
      <c r="AO128" s="31">
        <v>1.9112</v>
      </c>
      <c r="AP128" s="31">
        <v>1.9334</v>
      </c>
      <c r="AQ128" s="31">
        <v>1.9556</v>
      </c>
      <c r="AR128" s="31">
        <v>1.9778</v>
      </c>
      <c r="AS128" s="31">
        <v>2.08</v>
      </c>
      <c r="AT128" s="31">
        <v>2.1136</v>
      </c>
      <c r="AU128" s="31">
        <v>2.1472</v>
      </c>
      <c r="AV128" s="31">
        <v>2.1808</v>
      </c>
      <c r="AW128" s="31">
        <v>2.2144</v>
      </c>
      <c r="AX128" s="31">
        <v>2.248</v>
      </c>
      <c r="AY128" s="31">
        <v>2.2816</v>
      </c>
      <c r="AZ128" s="31">
        <v>2.3152</v>
      </c>
      <c r="BA128" s="31">
        <v>2.3487999999999998</v>
      </c>
      <c r="BB128" s="31">
        <v>2.3824</v>
      </c>
      <c r="BC128" s="31">
        <v>2.416</v>
      </c>
    </row>
    <row r="129" spans="9:55" ht="15">
      <c r="I129" s="15">
        <v>9</v>
      </c>
      <c r="J129" s="15" t="s">
        <v>645</v>
      </c>
      <c r="K129" s="44" t="e">
        <f t="shared" si="11"/>
        <v>#N/A</v>
      </c>
      <c r="N129" s="31">
        <v>50</v>
      </c>
      <c r="O129" s="31">
        <v>1.05</v>
      </c>
      <c r="P129" s="31">
        <v>1.085</v>
      </c>
      <c r="Q129" s="31">
        <v>1.12</v>
      </c>
      <c r="R129" s="31">
        <v>1.155</v>
      </c>
      <c r="S129" s="31">
        <v>1.19</v>
      </c>
      <c r="T129" s="31">
        <v>1.225</v>
      </c>
      <c r="U129" s="31">
        <v>1.26</v>
      </c>
      <c r="V129" s="31">
        <v>1.295</v>
      </c>
      <c r="W129" s="31">
        <v>1.33</v>
      </c>
      <c r="X129" s="31">
        <v>1.365</v>
      </c>
      <c r="Y129" s="31">
        <v>1.4</v>
      </c>
      <c r="Z129" s="31">
        <v>1.434</v>
      </c>
      <c r="AA129" s="31">
        <v>1.468</v>
      </c>
      <c r="AB129" s="31">
        <v>1.502</v>
      </c>
      <c r="AC129" s="31">
        <v>1.536</v>
      </c>
      <c r="AD129" s="31">
        <v>1.57</v>
      </c>
      <c r="AE129" s="31">
        <v>1.614</v>
      </c>
      <c r="AF129" s="31">
        <v>1.6580000000000001</v>
      </c>
      <c r="AG129" s="31">
        <v>1.702</v>
      </c>
      <c r="AH129" s="31">
        <v>1.746</v>
      </c>
      <c r="AI129" s="31">
        <v>1.79</v>
      </c>
      <c r="AJ129" s="31">
        <v>1.812</v>
      </c>
      <c r="AK129" s="31">
        <v>1.834</v>
      </c>
      <c r="AL129" s="31">
        <v>1.856</v>
      </c>
      <c r="AM129" s="31">
        <v>1.8780000000000001</v>
      </c>
      <c r="AN129" s="31">
        <v>1.9</v>
      </c>
      <c r="AO129" s="31">
        <v>1.9220000000000002</v>
      </c>
      <c r="AP129" s="31">
        <v>1.944</v>
      </c>
      <c r="AQ129" s="31">
        <v>1.966</v>
      </c>
      <c r="AR129" s="31">
        <v>1.988</v>
      </c>
      <c r="AS129" s="31">
        <v>2.1</v>
      </c>
      <c r="AT129" s="31">
        <v>2.134</v>
      </c>
      <c r="AU129" s="31">
        <v>2.168</v>
      </c>
      <c r="AV129" s="31">
        <v>2.202</v>
      </c>
      <c r="AW129" s="31">
        <v>2.236</v>
      </c>
      <c r="AX129" s="31">
        <v>2.27</v>
      </c>
      <c r="AY129" s="31">
        <v>2.304</v>
      </c>
      <c r="AZ129" s="31">
        <v>2.338</v>
      </c>
      <c r="BA129" s="31">
        <v>2.372</v>
      </c>
      <c r="BB129" s="31">
        <v>2.406</v>
      </c>
      <c r="BC129" s="31">
        <v>2.44</v>
      </c>
    </row>
    <row r="130" spans="9:55" ht="15">
      <c r="I130" s="15">
        <v>10</v>
      </c>
      <c r="J130" s="15" t="s">
        <v>646</v>
      </c>
      <c r="K130" s="44" t="e">
        <f t="shared" si="11"/>
        <v>#N/A</v>
      </c>
      <c r="N130" s="31">
        <v>49</v>
      </c>
      <c r="O130" s="31">
        <v>1.07</v>
      </c>
      <c r="P130" s="31">
        <v>1.1056000000000001</v>
      </c>
      <c r="Q130" s="31">
        <v>1.1412</v>
      </c>
      <c r="R130" s="31">
        <v>1.1768</v>
      </c>
      <c r="S130" s="31">
        <v>1.2124</v>
      </c>
      <c r="T130" s="31">
        <v>1.248</v>
      </c>
      <c r="U130" s="31">
        <v>1.2835999999999999</v>
      </c>
      <c r="V130" s="31">
        <v>1.3192</v>
      </c>
      <c r="W130" s="31">
        <v>1.3548</v>
      </c>
      <c r="X130" s="31">
        <v>1.3903999999999999</v>
      </c>
      <c r="Y130" s="31">
        <v>1.426</v>
      </c>
      <c r="Z130" s="31">
        <v>1.4607999999999999</v>
      </c>
      <c r="AA130" s="31">
        <v>1.4956</v>
      </c>
      <c r="AB130" s="31">
        <v>1.5304</v>
      </c>
      <c r="AC130" s="31">
        <v>1.5652000000000001</v>
      </c>
      <c r="AD130" s="31">
        <v>1.6</v>
      </c>
      <c r="AE130" s="31">
        <v>1.6436000000000002</v>
      </c>
      <c r="AF130" s="31">
        <v>1.6872</v>
      </c>
      <c r="AG130" s="31">
        <v>1.7308000000000001</v>
      </c>
      <c r="AH130" s="31">
        <v>1.7744</v>
      </c>
      <c r="AI130" s="31">
        <v>1.818</v>
      </c>
      <c r="AJ130" s="31">
        <v>1.8398</v>
      </c>
      <c r="AK130" s="31">
        <v>1.8616000000000001</v>
      </c>
      <c r="AL130" s="31">
        <v>1.8834</v>
      </c>
      <c r="AM130" s="31">
        <v>1.9052</v>
      </c>
      <c r="AN130" s="31">
        <v>1.927</v>
      </c>
      <c r="AO130" s="31">
        <v>1.9488</v>
      </c>
      <c r="AP130" s="31">
        <v>1.9706000000000001</v>
      </c>
      <c r="AQ130" s="31">
        <v>1.9924</v>
      </c>
      <c r="AR130" s="31">
        <v>2.0142</v>
      </c>
      <c r="AS130" s="31">
        <v>2.14</v>
      </c>
      <c r="AT130" s="31">
        <v>2.1748000000000003</v>
      </c>
      <c r="AU130" s="31">
        <v>2.2096</v>
      </c>
      <c r="AV130" s="31">
        <v>2.2444</v>
      </c>
      <c r="AW130" s="31">
        <v>2.2792</v>
      </c>
      <c r="AX130" s="31">
        <v>2.314</v>
      </c>
      <c r="AY130" s="31">
        <v>2.3488</v>
      </c>
      <c r="AZ130" s="31">
        <v>2.3836</v>
      </c>
      <c r="BA130" s="31">
        <v>2.4184</v>
      </c>
      <c r="BB130" s="31">
        <v>2.4532</v>
      </c>
      <c r="BC130" s="31">
        <v>2.488</v>
      </c>
    </row>
    <row r="131" spans="14:55" ht="15">
      <c r="N131" s="31">
        <v>48</v>
      </c>
      <c r="O131" s="31">
        <v>1.09</v>
      </c>
      <c r="P131" s="31">
        <v>1.1262</v>
      </c>
      <c r="Q131" s="31">
        <v>1.1624</v>
      </c>
      <c r="R131" s="31">
        <v>1.1986</v>
      </c>
      <c r="S131" s="31">
        <v>1.2348000000000001</v>
      </c>
      <c r="T131" s="31">
        <v>1.271</v>
      </c>
      <c r="U131" s="31">
        <v>1.3072</v>
      </c>
      <c r="V131" s="31">
        <v>1.3434</v>
      </c>
      <c r="W131" s="31">
        <v>1.3796</v>
      </c>
      <c r="X131" s="31">
        <v>1.4158</v>
      </c>
      <c r="Y131" s="31">
        <v>1.452</v>
      </c>
      <c r="Z131" s="31">
        <v>1.4876</v>
      </c>
      <c r="AA131" s="31">
        <v>1.5232</v>
      </c>
      <c r="AB131" s="31">
        <v>1.5588</v>
      </c>
      <c r="AC131" s="31">
        <v>1.5944</v>
      </c>
      <c r="AD131" s="31">
        <v>1.6300000000000001</v>
      </c>
      <c r="AE131" s="31">
        <v>1.6732</v>
      </c>
      <c r="AF131" s="31">
        <v>1.7164000000000001</v>
      </c>
      <c r="AG131" s="31">
        <v>1.7596</v>
      </c>
      <c r="AH131" s="31">
        <v>1.8028000000000002</v>
      </c>
      <c r="AI131" s="31">
        <v>1.846</v>
      </c>
      <c r="AJ131" s="31">
        <v>1.8676000000000001</v>
      </c>
      <c r="AK131" s="31">
        <v>1.8892</v>
      </c>
      <c r="AL131" s="31">
        <v>1.9108</v>
      </c>
      <c r="AM131" s="31">
        <v>1.9324000000000001</v>
      </c>
      <c r="AN131" s="31">
        <v>1.9540000000000002</v>
      </c>
      <c r="AO131" s="31">
        <v>1.9756</v>
      </c>
      <c r="AP131" s="31">
        <v>1.9972</v>
      </c>
      <c r="AQ131" s="31">
        <v>2.0188</v>
      </c>
      <c r="AR131" s="31">
        <v>2.0404</v>
      </c>
      <c r="AS131" s="31">
        <v>2.18</v>
      </c>
      <c r="AT131" s="31">
        <v>2.2156000000000002</v>
      </c>
      <c r="AU131" s="31">
        <v>2.2512000000000003</v>
      </c>
      <c r="AV131" s="31">
        <v>2.2868</v>
      </c>
      <c r="AW131" s="31">
        <v>2.3224</v>
      </c>
      <c r="AX131" s="31">
        <v>2.358</v>
      </c>
      <c r="AY131" s="31">
        <v>2.3936</v>
      </c>
      <c r="AZ131" s="31">
        <v>2.4292000000000002</v>
      </c>
      <c r="BA131" s="31">
        <v>2.4648</v>
      </c>
      <c r="BB131" s="31">
        <v>2.5004</v>
      </c>
      <c r="BC131" s="31">
        <v>2.536</v>
      </c>
    </row>
    <row r="132" spans="14:55" ht="15">
      <c r="N132" s="31">
        <v>47</v>
      </c>
      <c r="O132" s="31">
        <v>1.1099999999999999</v>
      </c>
      <c r="P132" s="31">
        <v>1.1467999999999998</v>
      </c>
      <c r="Q132" s="31">
        <v>1.1836</v>
      </c>
      <c r="R132" s="31">
        <v>1.2204</v>
      </c>
      <c r="S132" s="31">
        <v>1.2571999999999999</v>
      </c>
      <c r="T132" s="31">
        <v>1.294</v>
      </c>
      <c r="U132" s="31">
        <v>1.3308</v>
      </c>
      <c r="V132" s="31">
        <v>1.3676</v>
      </c>
      <c r="W132" s="31">
        <v>1.4043999999999999</v>
      </c>
      <c r="X132" s="31">
        <v>1.4412</v>
      </c>
      <c r="Y132" s="31">
        <v>1.478</v>
      </c>
      <c r="Z132" s="31">
        <v>1.5144</v>
      </c>
      <c r="AA132" s="31">
        <v>1.5508</v>
      </c>
      <c r="AB132" s="31">
        <v>1.5872</v>
      </c>
      <c r="AC132" s="31">
        <v>1.6236</v>
      </c>
      <c r="AD132" s="31">
        <v>1.66</v>
      </c>
      <c r="AE132" s="31">
        <v>1.7027999999999999</v>
      </c>
      <c r="AF132" s="31">
        <v>1.7455999999999998</v>
      </c>
      <c r="AG132" s="31">
        <v>1.7883999999999998</v>
      </c>
      <c r="AH132" s="31">
        <v>1.8312</v>
      </c>
      <c r="AI132" s="31">
        <v>1.8739999999999999</v>
      </c>
      <c r="AJ132" s="31">
        <v>1.8954</v>
      </c>
      <c r="AK132" s="31">
        <v>1.9167999999999998</v>
      </c>
      <c r="AL132" s="31">
        <v>1.9382</v>
      </c>
      <c r="AM132" s="31">
        <v>1.9595999999999998</v>
      </c>
      <c r="AN132" s="31">
        <v>1.9809999999999999</v>
      </c>
      <c r="AO132" s="31">
        <v>2.0023999999999997</v>
      </c>
      <c r="AP132" s="31">
        <v>2.0238</v>
      </c>
      <c r="AQ132" s="31">
        <v>2.0452</v>
      </c>
      <c r="AR132" s="31">
        <v>2.0665999999999998</v>
      </c>
      <c r="AS132" s="31">
        <v>2.2199999999999998</v>
      </c>
      <c r="AT132" s="31">
        <v>2.2563999999999997</v>
      </c>
      <c r="AU132" s="31">
        <v>2.2927999999999997</v>
      </c>
      <c r="AV132" s="31">
        <v>2.3291999999999997</v>
      </c>
      <c r="AW132" s="31">
        <v>2.3655999999999997</v>
      </c>
      <c r="AX132" s="31">
        <v>2.402</v>
      </c>
      <c r="AY132" s="31">
        <v>2.4384</v>
      </c>
      <c r="AZ132" s="31">
        <v>2.4748</v>
      </c>
      <c r="BA132" s="31">
        <v>2.5112</v>
      </c>
      <c r="BB132" s="31">
        <v>2.5476</v>
      </c>
      <c r="BC132" s="31">
        <v>2.584</v>
      </c>
    </row>
    <row r="133" spans="14:55" ht="15">
      <c r="N133" s="31">
        <v>46</v>
      </c>
      <c r="O133" s="31">
        <v>1.13</v>
      </c>
      <c r="P133" s="31">
        <v>1.1674</v>
      </c>
      <c r="Q133" s="31">
        <v>1.2047999999999999</v>
      </c>
      <c r="R133" s="31">
        <v>1.2422</v>
      </c>
      <c r="S133" s="31">
        <v>1.2795999999999998</v>
      </c>
      <c r="T133" s="31">
        <v>1.317</v>
      </c>
      <c r="U133" s="31">
        <v>1.3544</v>
      </c>
      <c r="V133" s="31">
        <v>1.3918</v>
      </c>
      <c r="W133" s="31">
        <v>1.4292</v>
      </c>
      <c r="X133" s="31">
        <v>1.4666</v>
      </c>
      <c r="Y133" s="31">
        <v>1.504</v>
      </c>
      <c r="Z133" s="31">
        <v>1.5412</v>
      </c>
      <c r="AA133" s="31">
        <v>1.5784</v>
      </c>
      <c r="AB133" s="31">
        <v>1.6156</v>
      </c>
      <c r="AC133" s="31">
        <v>1.6528</v>
      </c>
      <c r="AD133" s="31">
        <v>1.69</v>
      </c>
      <c r="AE133" s="31">
        <v>1.7324</v>
      </c>
      <c r="AF133" s="31">
        <v>1.7748</v>
      </c>
      <c r="AG133" s="31">
        <v>1.8172</v>
      </c>
      <c r="AH133" s="31">
        <v>1.8596</v>
      </c>
      <c r="AI133" s="31">
        <v>1.902</v>
      </c>
      <c r="AJ133" s="31">
        <v>1.9232</v>
      </c>
      <c r="AK133" s="31">
        <v>1.9444</v>
      </c>
      <c r="AL133" s="31">
        <v>1.9655999999999998</v>
      </c>
      <c r="AM133" s="31">
        <v>1.9868</v>
      </c>
      <c r="AN133" s="31">
        <v>2.008</v>
      </c>
      <c r="AO133" s="31">
        <v>2.0292</v>
      </c>
      <c r="AP133" s="31">
        <v>2.0504</v>
      </c>
      <c r="AQ133" s="31">
        <v>2.0716</v>
      </c>
      <c r="AR133" s="31">
        <v>2.0928</v>
      </c>
      <c r="AS133" s="31">
        <v>2.26</v>
      </c>
      <c r="AT133" s="31">
        <v>2.2971999999999997</v>
      </c>
      <c r="AU133" s="31">
        <v>2.3344</v>
      </c>
      <c r="AV133" s="31">
        <v>2.3716</v>
      </c>
      <c r="AW133" s="31">
        <v>2.4088</v>
      </c>
      <c r="AX133" s="31">
        <v>2.4459999999999997</v>
      </c>
      <c r="AY133" s="31">
        <v>2.4832</v>
      </c>
      <c r="AZ133" s="31">
        <v>2.5204</v>
      </c>
      <c r="BA133" s="31">
        <v>2.5576</v>
      </c>
      <c r="BB133" s="31">
        <v>2.5948</v>
      </c>
      <c r="BC133" s="31">
        <v>2.632</v>
      </c>
    </row>
    <row r="134" spans="14:55" ht="15">
      <c r="N134" s="31">
        <v>45</v>
      </c>
      <c r="O134" s="31">
        <v>1.15</v>
      </c>
      <c r="P134" s="31">
        <v>1.188</v>
      </c>
      <c r="Q134" s="31">
        <v>1.226</v>
      </c>
      <c r="R134" s="31">
        <v>1.264</v>
      </c>
      <c r="S134" s="31">
        <v>1.302</v>
      </c>
      <c r="T134" s="31">
        <v>1.3399999999999999</v>
      </c>
      <c r="U134" s="31">
        <v>1.3780000000000001</v>
      </c>
      <c r="V134" s="31">
        <v>1.416</v>
      </c>
      <c r="W134" s="31">
        <v>1.454</v>
      </c>
      <c r="X134" s="31">
        <v>1.492</v>
      </c>
      <c r="Y134" s="31">
        <v>1.53</v>
      </c>
      <c r="Z134" s="31">
        <v>1.568</v>
      </c>
      <c r="AA134" s="31">
        <v>1.606</v>
      </c>
      <c r="AB134" s="31">
        <v>1.644</v>
      </c>
      <c r="AC134" s="31">
        <v>1.682</v>
      </c>
      <c r="AD134" s="31">
        <v>1.72</v>
      </c>
      <c r="AE134" s="31">
        <v>1.762</v>
      </c>
      <c r="AF134" s="31">
        <v>1.804</v>
      </c>
      <c r="AG134" s="31">
        <v>1.846</v>
      </c>
      <c r="AH134" s="31">
        <v>1.888</v>
      </c>
      <c r="AI134" s="31">
        <v>1.93</v>
      </c>
      <c r="AJ134" s="31">
        <v>1.9509999999999998</v>
      </c>
      <c r="AK134" s="31">
        <v>1.972</v>
      </c>
      <c r="AL134" s="31">
        <v>1.9929999999999999</v>
      </c>
      <c r="AM134" s="31">
        <v>2.014</v>
      </c>
      <c r="AN134" s="31">
        <v>2.035</v>
      </c>
      <c r="AO134" s="31">
        <v>2.056</v>
      </c>
      <c r="AP134" s="31">
        <v>2.077</v>
      </c>
      <c r="AQ134" s="31">
        <v>2.098</v>
      </c>
      <c r="AR134" s="31">
        <v>2.1189999999999998</v>
      </c>
      <c r="AS134" s="31">
        <v>2.3</v>
      </c>
      <c r="AT134" s="31">
        <v>2.338</v>
      </c>
      <c r="AU134" s="31">
        <v>2.376</v>
      </c>
      <c r="AV134" s="31">
        <v>2.4139999999999997</v>
      </c>
      <c r="AW134" s="31">
        <v>2.452</v>
      </c>
      <c r="AX134" s="31">
        <v>2.49</v>
      </c>
      <c r="AY134" s="31">
        <v>2.528</v>
      </c>
      <c r="AZ134" s="31">
        <v>2.566</v>
      </c>
      <c r="BA134" s="31">
        <v>2.604</v>
      </c>
      <c r="BB134" s="31">
        <v>2.6420000000000003</v>
      </c>
      <c r="BC134" s="31">
        <v>2.68</v>
      </c>
    </row>
    <row r="135" spans="14:55" ht="15">
      <c r="N135" s="31">
        <v>44</v>
      </c>
      <c r="O135" s="31">
        <v>1.16</v>
      </c>
      <c r="P135" s="31">
        <v>1.1984</v>
      </c>
      <c r="Q135" s="31">
        <v>1.2368</v>
      </c>
      <c r="R135" s="31">
        <v>1.2752</v>
      </c>
      <c r="S135" s="31">
        <v>1.3135999999999999</v>
      </c>
      <c r="T135" s="31">
        <v>1.3519999999999999</v>
      </c>
      <c r="U135" s="31">
        <v>1.3904</v>
      </c>
      <c r="V135" s="31">
        <v>1.4288</v>
      </c>
      <c r="W135" s="31">
        <v>1.4672</v>
      </c>
      <c r="X135" s="31">
        <v>1.5056</v>
      </c>
      <c r="Y135" s="31">
        <v>1.544</v>
      </c>
      <c r="Z135" s="31">
        <v>1.5824</v>
      </c>
      <c r="AA135" s="31">
        <v>1.6208</v>
      </c>
      <c r="AB135" s="31">
        <v>1.6592</v>
      </c>
      <c r="AC135" s="31">
        <v>1.6976</v>
      </c>
      <c r="AD135" s="31">
        <v>1.736</v>
      </c>
      <c r="AE135" s="31">
        <v>1.7776</v>
      </c>
      <c r="AF135" s="31">
        <v>1.8192</v>
      </c>
      <c r="AG135" s="31">
        <v>1.8608</v>
      </c>
      <c r="AH135" s="31">
        <v>1.9023999999999999</v>
      </c>
      <c r="AI135" s="31">
        <v>1.944</v>
      </c>
      <c r="AJ135" s="31">
        <v>1.9647999999999999</v>
      </c>
      <c r="AK135" s="31">
        <v>1.9856</v>
      </c>
      <c r="AL135" s="31">
        <v>2.0063999999999997</v>
      </c>
      <c r="AM135" s="31">
        <v>2.0272</v>
      </c>
      <c r="AN135" s="31">
        <v>2.048</v>
      </c>
      <c r="AO135" s="31">
        <v>2.0688</v>
      </c>
      <c r="AP135" s="31">
        <v>2.0896</v>
      </c>
      <c r="AQ135" s="31">
        <v>2.1104</v>
      </c>
      <c r="AR135" s="31">
        <v>2.1311999999999998</v>
      </c>
      <c r="AS135" s="31">
        <v>2.32</v>
      </c>
      <c r="AT135" s="31">
        <v>2.3584</v>
      </c>
      <c r="AU135" s="31">
        <v>2.3968</v>
      </c>
      <c r="AV135" s="31">
        <v>2.4352</v>
      </c>
      <c r="AW135" s="31">
        <v>2.4736</v>
      </c>
      <c r="AX135" s="31">
        <v>2.512</v>
      </c>
      <c r="AY135" s="31">
        <v>2.5504000000000002</v>
      </c>
      <c r="AZ135" s="31">
        <v>2.5888</v>
      </c>
      <c r="BA135" s="31">
        <v>2.6272</v>
      </c>
      <c r="BB135" s="31">
        <v>2.6656</v>
      </c>
      <c r="BC135" s="31">
        <v>2.704</v>
      </c>
    </row>
    <row r="136" spans="14:55" ht="15">
      <c r="N136" s="31">
        <v>43</v>
      </c>
      <c r="O136" s="31">
        <v>1.17</v>
      </c>
      <c r="P136" s="31">
        <v>1.2087999999999999</v>
      </c>
      <c r="Q136" s="31">
        <v>1.2476</v>
      </c>
      <c r="R136" s="31">
        <v>1.2864</v>
      </c>
      <c r="S136" s="31">
        <v>1.3252</v>
      </c>
      <c r="T136" s="31">
        <v>1.3639999999999999</v>
      </c>
      <c r="U136" s="31">
        <v>1.4028</v>
      </c>
      <c r="V136" s="31">
        <v>1.4416</v>
      </c>
      <c r="W136" s="31">
        <v>1.4804</v>
      </c>
      <c r="X136" s="31">
        <v>1.5192</v>
      </c>
      <c r="Y136" s="31">
        <v>1.558</v>
      </c>
      <c r="Z136" s="31">
        <v>1.5968</v>
      </c>
      <c r="AA136" s="31">
        <v>1.6356</v>
      </c>
      <c r="AB136" s="31">
        <v>1.6744</v>
      </c>
      <c r="AC136" s="31">
        <v>1.7132</v>
      </c>
      <c r="AD136" s="31">
        <v>1.752</v>
      </c>
      <c r="AE136" s="31">
        <v>1.7932</v>
      </c>
      <c r="AF136" s="31">
        <v>1.8344</v>
      </c>
      <c r="AG136" s="31">
        <v>1.8756</v>
      </c>
      <c r="AH136" s="31">
        <v>1.9168</v>
      </c>
      <c r="AI136" s="31">
        <v>1.958</v>
      </c>
      <c r="AJ136" s="31">
        <v>1.9786</v>
      </c>
      <c r="AK136" s="31">
        <v>1.9991999999999999</v>
      </c>
      <c r="AL136" s="31">
        <v>2.0198</v>
      </c>
      <c r="AM136" s="31">
        <v>2.0404</v>
      </c>
      <c r="AN136" s="31">
        <v>2.061</v>
      </c>
      <c r="AO136" s="31">
        <v>2.0816</v>
      </c>
      <c r="AP136" s="31">
        <v>2.1022</v>
      </c>
      <c r="AQ136" s="31">
        <v>2.1228</v>
      </c>
      <c r="AR136" s="31">
        <v>2.1433999999999997</v>
      </c>
      <c r="AS136" s="31">
        <v>2.34</v>
      </c>
      <c r="AT136" s="31">
        <v>2.3788</v>
      </c>
      <c r="AU136" s="31">
        <v>2.4175999999999997</v>
      </c>
      <c r="AV136" s="31">
        <v>2.4564</v>
      </c>
      <c r="AW136" s="31">
        <v>2.4952</v>
      </c>
      <c r="AX136" s="31">
        <v>2.534</v>
      </c>
      <c r="AY136" s="31">
        <v>2.5728</v>
      </c>
      <c r="AZ136" s="31">
        <v>2.6116</v>
      </c>
      <c r="BA136" s="31">
        <v>2.6504000000000003</v>
      </c>
      <c r="BB136" s="31">
        <v>2.6892</v>
      </c>
      <c r="BC136" s="31">
        <v>2.728</v>
      </c>
    </row>
    <row r="137" spans="14:55" ht="15">
      <c r="N137" s="31">
        <v>42</v>
      </c>
      <c r="O137" s="31">
        <v>1.18</v>
      </c>
      <c r="P137" s="31">
        <v>1.2191999999999998</v>
      </c>
      <c r="Q137" s="31">
        <v>1.2584</v>
      </c>
      <c r="R137" s="31">
        <v>1.2976</v>
      </c>
      <c r="S137" s="31">
        <v>1.3368</v>
      </c>
      <c r="T137" s="31">
        <v>1.376</v>
      </c>
      <c r="U137" s="31">
        <v>1.4152</v>
      </c>
      <c r="V137" s="31">
        <v>1.4544000000000001</v>
      </c>
      <c r="W137" s="31">
        <v>1.4936</v>
      </c>
      <c r="X137" s="31">
        <v>1.5328</v>
      </c>
      <c r="Y137" s="31">
        <v>1.572</v>
      </c>
      <c r="Z137" s="31">
        <v>1.6112</v>
      </c>
      <c r="AA137" s="31">
        <v>1.6504</v>
      </c>
      <c r="AB137" s="31">
        <v>1.6896</v>
      </c>
      <c r="AC137" s="31">
        <v>1.7288000000000001</v>
      </c>
      <c r="AD137" s="31">
        <v>1.768</v>
      </c>
      <c r="AE137" s="31">
        <v>1.8088</v>
      </c>
      <c r="AF137" s="31">
        <v>1.8496</v>
      </c>
      <c r="AG137" s="31">
        <v>1.8904</v>
      </c>
      <c r="AH137" s="31">
        <v>1.9312</v>
      </c>
      <c r="AI137" s="31">
        <v>1.972</v>
      </c>
      <c r="AJ137" s="31">
        <v>1.9924</v>
      </c>
      <c r="AK137" s="31">
        <v>2.0128</v>
      </c>
      <c r="AL137" s="31">
        <v>2.0332</v>
      </c>
      <c r="AM137" s="31">
        <v>2.0536</v>
      </c>
      <c r="AN137" s="31">
        <v>2.074</v>
      </c>
      <c r="AO137" s="31">
        <v>2.0944</v>
      </c>
      <c r="AP137" s="31">
        <v>2.1148</v>
      </c>
      <c r="AQ137" s="31">
        <v>2.1351999999999998</v>
      </c>
      <c r="AR137" s="31">
        <v>2.1555999999999997</v>
      </c>
      <c r="AS137" s="31">
        <v>2.36</v>
      </c>
      <c r="AT137" s="31">
        <v>2.3992</v>
      </c>
      <c r="AU137" s="31">
        <v>2.4383999999999997</v>
      </c>
      <c r="AV137" s="31">
        <v>2.4776</v>
      </c>
      <c r="AW137" s="31">
        <v>2.5168</v>
      </c>
      <c r="AX137" s="31">
        <v>2.556</v>
      </c>
      <c r="AY137" s="31">
        <v>2.5951999999999997</v>
      </c>
      <c r="AZ137" s="31">
        <v>2.6344</v>
      </c>
      <c r="BA137" s="31">
        <v>2.6736</v>
      </c>
      <c r="BB137" s="31">
        <v>2.7127999999999997</v>
      </c>
      <c r="BC137" s="31">
        <v>2.752</v>
      </c>
    </row>
    <row r="138" spans="2:55" ht="15">
      <c r="B138" s="33"/>
      <c r="C138" s="32">
        <f>TEXT(B138,)</f>
      </c>
      <c r="N138" s="31">
        <v>41</v>
      </c>
      <c r="O138" s="31">
        <v>1.19</v>
      </c>
      <c r="P138" s="31">
        <v>1.2296</v>
      </c>
      <c r="Q138" s="31">
        <v>1.2691999999999999</v>
      </c>
      <c r="R138" s="31">
        <v>1.3088</v>
      </c>
      <c r="S138" s="31">
        <v>1.3484</v>
      </c>
      <c r="T138" s="31">
        <v>1.388</v>
      </c>
      <c r="U138" s="31">
        <v>1.4276</v>
      </c>
      <c r="V138" s="31">
        <v>1.4672</v>
      </c>
      <c r="W138" s="31">
        <v>1.5068000000000001</v>
      </c>
      <c r="X138" s="31">
        <v>1.5464</v>
      </c>
      <c r="Y138" s="31">
        <v>1.586</v>
      </c>
      <c r="Z138" s="31">
        <v>1.6256000000000002</v>
      </c>
      <c r="AA138" s="31">
        <v>1.6652</v>
      </c>
      <c r="AB138" s="31">
        <v>1.7048</v>
      </c>
      <c r="AC138" s="31">
        <v>1.7444</v>
      </c>
      <c r="AD138" s="31">
        <v>1.784</v>
      </c>
      <c r="AE138" s="31">
        <v>1.8244</v>
      </c>
      <c r="AF138" s="31">
        <v>1.8648</v>
      </c>
      <c r="AG138" s="31">
        <v>1.9052</v>
      </c>
      <c r="AH138" s="31">
        <v>1.9456</v>
      </c>
      <c r="AI138" s="31">
        <v>1.986</v>
      </c>
      <c r="AJ138" s="31">
        <v>2.0061999999999998</v>
      </c>
      <c r="AK138" s="31">
        <v>2.0263999999999998</v>
      </c>
      <c r="AL138" s="31">
        <v>2.0465999999999998</v>
      </c>
      <c r="AM138" s="31">
        <v>2.0667999999999997</v>
      </c>
      <c r="AN138" s="31">
        <v>2.0869999999999997</v>
      </c>
      <c r="AO138" s="31">
        <v>2.1071999999999997</v>
      </c>
      <c r="AP138" s="31">
        <v>2.1273999999999997</v>
      </c>
      <c r="AQ138" s="31">
        <v>2.1475999999999997</v>
      </c>
      <c r="AR138" s="31">
        <v>2.1677999999999997</v>
      </c>
      <c r="AS138" s="31">
        <v>2.38</v>
      </c>
      <c r="AT138" s="31">
        <v>2.4196</v>
      </c>
      <c r="AU138" s="31">
        <v>2.4592</v>
      </c>
      <c r="AV138" s="31">
        <v>2.4987999999999997</v>
      </c>
      <c r="AW138" s="31">
        <v>2.5383999999999998</v>
      </c>
      <c r="AX138" s="31">
        <v>2.578</v>
      </c>
      <c r="AY138" s="31">
        <v>2.6176</v>
      </c>
      <c r="AZ138" s="31">
        <v>2.6572</v>
      </c>
      <c r="BA138" s="31">
        <v>2.6967999999999996</v>
      </c>
      <c r="BB138" s="31">
        <v>2.7363999999999997</v>
      </c>
      <c r="BC138" s="31">
        <v>2.776</v>
      </c>
    </row>
    <row r="139" spans="14:55" ht="15">
      <c r="N139" s="31">
        <v>40</v>
      </c>
      <c r="O139" s="31">
        <v>1.2</v>
      </c>
      <c r="P139" s="31">
        <v>1.24</v>
      </c>
      <c r="Q139" s="31">
        <v>1.28</v>
      </c>
      <c r="R139" s="31">
        <v>1.32</v>
      </c>
      <c r="S139" s="31">
        <v>1.36</v>
      </c>
      <c r="T139" s="31">
        <v>1.4</v>
      </c>
      <c r="U139" s="31">
        <v>1.44</v>
      </c>
      <c r="V139" s="31">
        <v>1.48</v>
      </c>
      <c r="W139" s="31">
        <v>1.52</v>
      </c>
      <c r="X139" s="31">
        <v>1.56</v>
      </c>
      <c r="Y139" s="31">
        <v>1.6</v>
      </c>
      <c r="Z139" s="31">
        <v>1.6400000000000001</v>
      </c>
      <c r="AA139" s="31">
        <v>1.6800000000000002</v>
      </c>
      <c r="AB139" s="31">
        <v>1.72</v>
      </c>
      <c r="AC139" s="31">
        <v>1.76</v>
      </c>
      <c r="AD139" s="31">
        <v>1.8</v>
      </c>
      <c r="AE139" s="31">
        <v>1.84</v>
      </c>
      <c r="AF139" s="31">
        <v>1.8800000000000001</v>
      </c>
      <c r="AG139" s="31">
        <v>1.92</v>
      </c>
      <c r="AH139" s="31">
        <v>1.96</v>
      </c>
      <c r="AI139" s="31">
        <v>2</v>
      </c>
      <c r="AJ139" s="31">
        <v>2.02</v>
      </c>
      <c r="AK139" s="31">
        <v>2.04</v>
      </c>
      <c r="AL139" s="31">
        <v>2.06</v>
      </c>
      <c r="AM139" s="31">
        <v>2.08</v>
      </c>
      <c r="AN139" s="31">
        <v>2.1</v>
      </c>
      <c r="AO139" s="31">
        <v>2.12</v>
      </c>
      <c r="AP139" s="31">
        <v>2.14</v>
      </c>
      <c r="AQ139" s="31">
        <v>2.16</v>
      </c>
      <c r="AR139" s="31">
        <v>2.18</v>
      </c>
      <c r="AS139" s="31">
        <v>2.4</v>
      </c>
      <c r="AT139" s="31">
        <v>2.44</v>
      </c>
      <c r="AU139" s="31">
        <v>2.48</v>
      </c>
      <c r="AV139" s="31">
        <v>2.52</v>
      </c>
      <c r="AW139" s="31">
        <v>2.56</v>
      </c>
      <c r="AX139" s="31">
        <v>2.5999999999999996</v>
      </c>
      <c r="AY139" s="31">
        <v>2.6399999999999997</v>
      </c>
      <c r="AZ139" s="31">
        <v>2.6799999999999997</v>
      </c>
      <c r="BA139" s="31">
        <v>2.7199999999999998</v>
      </c>
      <c r="BB139" s="31">
        <v>2.76</v>
      </c>
      <c r="BC139" s="31">
        <v>2.8</v>
      </c>
    </row>
    <row r="140" spans="14:55" ht="15">
      <c r="N140" s="31">
        <v>39</v>
      </c>
      <c r="O140" s="31">
        <v>1.24</v>
      </c>
      <c r="P140" s="31">
        <v>1.28</v>
      </c>
      <c r="Q140" s="31">
        <v>1.32</v>
      </c>
      <c r="R140" s="31">
        <v>1.36</v>
      </c>
      <c r="S140" s="31">
        <v>1.4000000000000001</v>
      </c>
      <c r="T140" s="31">
        <v>1.44</v>
      </c>
      <c r="U140" s="31">
        <v>1.48</v>
      </c>
      <c r="V140" s="31">
        <v>1.52</v>
      </c>
      <c r="W140" s="31">
        <v>1.56</v>
      </c>
      <c r="X140" s="31">
        <v>1.6</v>
      </c>
      <c r="Y140" s="31">
        <v>1.6400000000000001</v>
      </c>
      <c r="Z140" s="31">
        <v>1.6800000000000002</v>
      </c>
      <c r="AA140" s="31">
        <v>1.7200000000000002</v>
      </c>
      <c r="AB140" s="31">
        <v>1.76</v>
      </c>
      <c r="AC140" s="31">
        <v>1.8</v>
      </c>
      <c r="AD140" s="31">
        <v>1.84</v>
      </c>
      <c r="AE140" s="31">
        <v>1.8800000000000001</v>
      </c>
      <c r="AF140" s="31">
        <v>1.9200000000000002</v>
      </c>
      <c r="AG140" s="31">
        <v>1.96</v>
      </c>
      <c r="AH140" s="31">
        <v>2</v>
      </c>
      <c r="AI140" s="31">
        <v>2.04</v>
      </c>
      <c r="AJ140" s="31">
        <v>2.06</v>
      </c>
      <c r="AK140" s="31">
        <v>2.08</v>
      </c>
      <c r="AL140" s="31">
        <v>2.1</v>
      </c>
      <c r="AM140" s="31">
        <v>2.12</v>
      </c>
      <c r="AN140" s="31">
        <v>2.14</v>
      </c>
      <c r="AO140" s="31">
        <v>2.16</v>
      </c>
      <c r="AP140" s="31">
        <v>2.18</v>
      </c>
      <c r="AQ140" s="31">
        <v>2.2</v>
      </c>
      <c r="AR140" s="31">
        <v>2.22</v>
      </c>
      <c r="AS140" s="31">
        <v>2.44</v>
      </c>
      <c r="AT140" s="31">
        <v>2.48</v>
      </c>
      <c r="AU140" s="31">
        <v>2.52</v>
      </c>
      <c r="AV140" s="31">
        <v>2.56</v>
      </c>
      <c r="AW140" s="31">
        <v>2.6</v>
      </c>
      <c r="AX140" s="31">
        <v>2.6399999999999997</v>
      </c>
      <c r="AY140" s="31">
        <v>2.6799999999999997</v>
      </c>
      <c r="AZ140" s="31">
        <v>2.7199999999999998</v>
      </c>
      <c r="BA140" s="31">
        <v>2.76</v>
      </c>
      <c r="BB140" s="31">
        <v>2.8</v>
      </c>
      <c r="BC140" s="31">
        <v>2.84</v>
      </c>
    </row>
    <row r="141" spans="14:55" ht="15">
      <c r="N141" s="31">
        <v>38</v>
      </c>
      <c r="O141" s="31">
        <v>1.28</v>
      </c>
      <c r="P141" s="31">
        <v>1.32</v>
      </c>
      <c r="Q141" s="31">
        <v>1.36</v>
      </c>
      <c r="R141" s="31">
        <v>1.4000000000000001</v>
      </c>
      <c r="S141" s="31">
        <v>1.4400000000000002</v>
      </c>
      <c r="T141" s="31">
        <v>1.48</v>
      </c>
      <c r="U141" s="31">
        <v>1.52</v>
      </c>
      <c r="V141" s="31">
        <v>1.56</v>
      </c>
      <c r="W141" s="31">
        <v>1.6</v>
      </c>
      <c r="X141" s="31">
        <v>1.6400000000000001</v>
      </c>
      <c r="Y141" s="31">
        <v>1.6800000000000002</v>
      </c>
      <c r="Z141" s="31">
        <v>1.7200000000000002</v>
      </c>
      <c r="AA141" s="31">
        <v>1.7600000000000002</v>
      </c>
      <c r="AB141" s="31">
        <v>1.8</v>
      </c>
      <c r="AC141" s="31">
        <v>1.84</v>
      </c>
      <c r="AD141" s="31">
        <v>1.8800000000000001</v>
      </c>
      <c r="AE141" s="31">
        <v>1.9200000000000002</v>
      </c>
      <c r="AF141" s="31">
        <v>1.9600000000000002</v>
      </c>
      <c r="AG141" s="31">
        <v>2</v>
      </c>
      <c r="AH141" s="31">
        <v>2.04</v>
      </c>
      <c r="AI141" s="31">
        <v>2.08</v>
      </c>
      <c r="AJ141" s="31">
        <v>2.1</v>
      </c>
      <c r="AK141" s="31">
        <v>2.12</v>
      </c>
      <c r="AL141" s="31">
        <v>2.14</v>
      </c>
      <c r="AM141" s="31">
        <v>2.16</v>
      </c>
      <c r="AN141" s="31">
        <v>2.18</v>
      </c>
      <c r="AO141" s="31">
        <v>2.2</v>
      </c>
      <c r="AP141" s="31">
        <v>2.22</v>
      </c>
      <c r="AQ141" s="31">
        <v>2.24</v>
      </c>
      <c r="AR141" s="31">
        <v>2.2600000000000002</v>
      </c>
      <c r="AS141" s="31">
        <v>2.48</v>
      </c>
      <c r="AT141" s="31">
        <v>2.52</v>
      </c>
      <c r="AU141" s="31">
        <v>2.56</v>
      </c>
      <c r="AV141" s="31">
        <v>2.6</v>
      </c>
      <c r="AW141" s="31">
        <v>2.64</v>
      </c>
      <c r="AX141" s="31">
        <v>2.6799999999999997</v>
      </c>
      <c r="AY141" s="31">
        <v>2.7199999999999998</v>
      </c>
      <c r="AZ141" s="31">
        <v>2.76</v>
      </c>
      <c r="BA141" s="31">
        <v>2.8</v>
      </c>
      <c r="BB141" s="31">
        <v>2.84</v>
      </c>
      <c r="BC141" s="31">
        <v>2.88</v>
      </c>
    </row>
    <row r="142" spans="14:55" ht="15">
      <c r="N142" s="31">
        <v>37</v>
      </c>
      <c r="O142" s="31">
        <v>1.3199999999999998</v>
      </c>
      <c r="P142" s="31">
        <v>1.3599999999999999</v>
      </c>
      <c r="Q142" s="31">
        <v>1.4</v>
      </c>
      <c r="R142" s="31">
        <v>1.44</v>
      </c>
      <c r="S142" s="31">
        <v>1.48</v>
      </c>
      <c r="T142" s="31">
        <v>1.52</v>
      </c>
      <c r="U142" s="31">
        <v>1.56</v>
      </c>
      <c r="V142" s="31">
        <v>1.5999999999999999</v>
      </c>
      <c r="W142" s="31">
        <v>1.64</v>
      </c>
      <c r="X142" s="31">
        <v>1.68</v>
      </c>
      <c r="Y142" s="31">
        <v>1.72</v>
      </c>
      <c r="Z142" s="31">
        <v>1.76</v>
      </c>
      <c r="AA142" s="31">
        <v>1.8</v>
      </c>
      <c r="AB142" s="31">
        <v>1.8399999999999999</v>
      </c>
      <c r="AC142" s="31">
        <v>1.88</v>
      </c>
      <c r="AD142" s="31">
        <v>1.92</v>
      </c>
      <c r="AE142" s="31">
        <v>1.96</v>
      </c>
      <c r="AF142" s="31">
        <v>2</v>
      </c>
      <c r="AG142" s="31">
        <v>2.04</v>
      </c>
      <c r="AH142" s="31">
        <v>2.08</v>
      </c>
      <c r="AI142" s="31">
        <v>2.12</v>
      </c>
      <c r="AJ142" s="31">
        <v>2.14</v>
      </c>
      <c r="AK142" s="31">
        <v>2.16</v>
      </c>
      <c r="AL142" s="31">
        <v>2.18</v>
      </c>
      <c r="AM142" s="31">
        <v>2.2</v>
      </c>
      <c r="AN142" s="31">
        <v>2.22</v>
      </c>
      <c r="AO142" s="31">
        <v>2.24</v>
      </c>
      <c r="AP142" s="31">
        <v>2.2600000000000002</v>
      </c>
      <c r="AQ142" s="31">
        <v>2.2800000000000002</v>
      </c>
      <c r="AR142" s="31">
        <v>2.3000000000000003</v>
      </c>
      <c r="AS142" s="31">
        <v>2.52</v>
      </c>
      <c r="AT142" s="31">
        <v>2.56</v>
      </c>
      <c r="AU142" s="31">
        <v>2.6</v>
      </c>
      <c r="AV142" s="31">
        <v>2.64</v>
      </c>
      <c r="AW142" s="31">
        <v>2.68</v>
      </c>
      <c r="AX142" s="31">
        <v>2.7199999999999998</v>
      </c>
      <c r="AY142" s="31">
        <v>2.76</v>
      </c>
      <c r="AZ142" s="31">
        <v>2.8</v>
      </c>
      <c r="BA142" s="31">
        <v>2.84</v>
      </c>
      <c r="BB142" s="31">
        <v>2.88</v>
      </c>
      <c r="BC142" s="31">
        <v>2.92</v>
      </c>
    </row>
    <row r="143" spans="14:55" ht="15">
      <c r="N143" s="31">
        <v>36</v>
      </c>
      <c r="O143" s="31">
        <v>1.3599999999999999</v>
      </c>
      <c r="P143" s="31">
        <v>1.4</v>
      </c>
      <c r="Q143" s="31">
        <v>1.44</v>
      </c>
      <c r="R143" s="31">
        <v>1.48</v>
      </c>
      <c r="S143" s="31">
        <v>1.52</v>
      </c>
      <c r="T143" s="31">
        <v>1.56</v>
      </c>
      <c r="U143" s="31">
        <v>1.6</v>
      </c>
      <c r="V143" s="31">
        <v>1.64</v>
      </c>
      <c r="W143" s="31">
        <v>1.68</v>
      </c>
      <c r="X143" s="31">
        <v>1.72</v>
      </c>
      <c r="Y143" s="31">
        <v>1.76</v>
      </c>
      <c r="Z143" s="31">
        <v>1.8</v>
      </c>
      <c r="AA143" s="31">
        <v>1.84</v>
      </c>
      <c r="AB143" s="31">
        <v>1.88</v>
      </c>
      <c r="AC143" s="31">
        <v>1.92</v>
      </c>
      <c r="AD143" s="31">
        <v>1.96</v>
      </c>
      <c r="AE143" s="31">
        <v>2</v>
      </c>
      <c r="AF143" s="31">
        <v>2.04</v>
      </c>
      <c r="AG143" s="31">
        <v>2.08</v>
      </c>
      <c r="AH143" s="31">
        <v>2.12</v>
      </c>
      <c r="AI143" s="31">
        <v>2.16</v>
      </c>
      <c r="AJ143" s="31">
        <v>2.18</v>
      </c>
      <c r="AK143" s="31">
        <v>2.2</v>
      </c>
      <c r="AL143" s="31">
        <v>2.22</v>
      </c>
      <c r="AM143" s="31">
        <v>2.24</v>
      </c>
      <c r="AN143" s="31">
        <v>2.2600000000000002</v>
      </c>
      <c r="AO143" s="31">
        <v>2.2800000000000002</v>
      </c>
      <c r="AP143" s="31">
        <v>2.3000000000000003</v>
      </c>
      <c r="AQ143" s="31">
        <v>2.3200000000000003</v>
      </c>
      <c r="AR143" s="31">
        <v>2.3400000000000003</v>
      </c>
      <c r="AS143" s="31">
        <v>2.56</v>
      </c>
      <c r="AT143" s="31">
        <v>2.6</v>
      </c>
      <c r="AU143" s="31">
        <v>2.64</v>
      </c>
      <c r="AV143" s="31">
        <v>2.68</v>
      </c>
      <c r="AW143" s="31">
        <v>2.72</v>
      </c>
      <c r="AX143" s="31">
        <v>2.76</v>
      </c>
      <c r="AY143" s="31">
        <v>2.8</v>
      </c>
      <c r="AZ143" s="31">
        <v>2.84</v>
      </c>
      <c r="BA143" s="31">
        <v>2.88</v>
      </c>
      <c r="BB143" s="31">
        <v>2.92</v>
      </c>
      <c r="BC143" s="31">
        <v>2.96</v>
      </c>
    </row>
    <row r="144" spans="14:55" ht="15">
      <c r="N144" s="31">
        <v>35</v>
      </c>
      <c r="O144" s="31">
        <v>1.4</v>
      </c>
      <c r="P144" s="31">
        <v>1.44</v>
      </c>
      <c r="Q144" s="31">
        <v>1.48</v>
      </c>
      <c r="R144" s="31">
        <v>1.52</v>
      </c>
      <c r="S144" s="31">
        <v>1.56</v>
      </c>
      <c r="T144" s="31">
        <v>1.6</v>
      </c>
      <c r="U144" s="31">
        <v>1.6400000000000001</v>
      </c>
      <c r="V144" s="31">
        <v>1.68</v>
      </c>
      <c r="W144" s="31">
        <v>1.72</v>
      </c>
      <c r="X144" s="31">
        <v>1.76</v>
      </c>
      <c r="Y144" s="31">
        <v>1.8</v>
      </c>
      <c r="Z144" s="31">
        <v>1.84</v>
      </c>
      <c r="AA144" s="31">
        <v>1.8800000000000001</v>
      </c>
      <c r="AB144" s="31">
        <v>1.92</v>
      </c>
      <c r="AC144" s="31">
        <v>1.96</v>
      </c>
      <c r="AD144" s="31">
        <v>2</v>
      </c>
      <c r="AE144" s="31">
        <v>2.04</v>
      </c>
      <c r="AF144" s="31">
        <v>2.08</v>
      </c>
      <c r="AG144" s="31">
        <v>2.12</v>
      </c>
      <c r="AH144" s="31">
        <v>2.16</v>
      </c>
      <c r="AI144" s="31">
        <v>2.2</v>
      </c>
      <c r="AJ144" s="31">
        <v>2.22</v>
      </c>
      <c r="AK144" s="31">
        <v>2.24</v>
      </c>
      <c r="AL144" s="31">
        <v>2.2600000000000002</v>
      </c>
      <c r="AM144" s="31">
        <v>2.2800000000000002</v>
      </c>
      <c r="AN144" s="31">
        <v>2.3000000000000003</v>
      </c>
      <c r="AO144" s="31">
        <v>2.3200000000000003</v>
      </c>
      <c r="AP144" s="31">
        <v>2.3400000000000003</v>
      </c>
      <c r="AQ144" s="31">
        <v>2.3600000000000003</v>
      </c>
      <c r="AR144" s="31">
        <v>2.3800000000000003</v>
      </c>
      <c r="AS144" s="31">
        <v>2.6</v>
      </c>
      <c r="AT144" s="31">
        <v>2.64</v>
      </c>
      <c r="AU144" s="31">
        <v>2.68</v>
      </c>
      <c r="AV144" s="31">
        <v>2.72</v>
      </c>
      <c r="AW144" s="31">
        <v>2.7600000000000002</v>
      </c>
      <c r="AX144" s="31">
        <v>2.8</v>
      </c>
      <c r="AY144" s="31">
        <v>2.84</v>
      </c>
      <c r="AZ144" s="31">
        <v>2.88</v>
      </c>
      <c r="BA144" s="31">
        <v>2.92</v>
      </c>
      <c r="BB144" s="31">
        <v>2.96</v>
      </c>
      <c r="BC144" s="31">
        <v>3</v>
      </c>
    </row>
    <row r="145" spans="14:55" ht="15">
      <c r="N145" s="31" t="s">
        <v>602</v>
      </c>
      <c r="O145" s="31">
        <v>2</v>
      </c>
      <c r="P145" s="31">
        <f>O145+1</f>
        <v>3</v>
      </c>
      <c r="Q145" s="31">
        <f aca="true" t="shared" si="12" ref="Q145:BC145">P145+1</f>
        <v>4</v>
      </c>
      <c r="R145" s="31">
        <f t="shared" si="12"/>
        <v>5</v>
      </c>
      <c r="S145" s="31">
        <f t="shared" si="12"/>
        <v>6</v>
      </c>
      <c r="T145" s="31">
        <f t="shared" si="12"/>
        <v>7</v>
      </c>
      <c r="U145" s="31">
        <f t="shared" si="12"/>
        <v>8</v>
      </c>
      <c r="V145" s="31">
        <f t="shared" si="12"/>
        <v>9</v>
      </c>
      <c r="W145" s="31">
        <f t="shared" si="12"/>
        <v>10</v>
      </c>
      <c r="X145" s="31">
        <f t="shared" si="12"/>
        <v>11</v>
      </c>
      <c r="Y145" s="31">
        <f t="shared" si="12"/>
        <v>12</v>
      </c>
      <c r="Z145" s="31">
        <f t="shared" si="12"/>
        <v>13</v>
      </c>
      <c r="AA145" s="31">
        <f t="shared" si="12"/>
        <v>14</v>
      </c>
      <c r="AB145" s="31">
        <f t="shared" si="12"/>
        <v>15</v>
      </c>
      <c r="AC145" s="31">
        <f t="shared" si="12"/>
        <v>16</v>
      </c>
      <c r="AD145" s="31">
        <f t="shared" si="12"/>
        <v>17</v>
      </c>
      <c r="AE145" s="31">
        <f t="shared" si="12"/>
        <v>18</v>
      </c>
      <c r="AF145" s="31">
        <f t="shared" si="12"/>
        <v>19</v>
      </c>
      <c r="AG145" s="31">
        <f t="shared" si="12"/>
        <v>20</v>
      </c>
      <c r="AH145" s="31">
        <f t="shared" si="12"/>
        <v>21</v>
      </c>
      <c r="AI145" s="31">
        <f t="shared" si="12"/>
        <v>22</v>
      </c>
      <c r="AJ145" s="31">
        <f t="shared" si="12"/>
        <v>23</v>
      </c>
      <c r="AK145" s="31">
        <f t="shared" si="12"/>
        <v>24</v>
      </c>
      <c r="AL145" s="31">
        <f t="shared" si="12"/>
        <v>25</v>
      </c>
      <c r="AM145" s="31">
        <f t="shared" si="12"/>
        <v>26</v>
      </c>
      <c r="AN145" s="31">
        <f t="shared" si="12"/>
        <v>27</v>
      </c>
      <c r="AO145" s="31">
        <f t="shared" si="12"/>
        <v>28</v>
      </c>
      <c r="AP145" s="31">
        <f t="shared" si="12"/>
        <v>29</v>
      </c>
      <c r="AQ145" s="31">
        <f t="shared" si="12"/>
        <v>30</v>
      </c>
      <c r="AR145" s="31">
        <f t="shared" si="12"/>
        <v>31</v>
      </c>
      <c r="AS145" s="31">
        <f t="shared" si="12"/>
        <v>32</v>
      </c>
      <c r="AT145" s="31">
        <f t="shared" si="12"/>
        <v>33</v>
      </c>
      <c r="AU145" s="31">
        <f t="shared" si="12"/>
        <v>34</v>
      </c>
      <c r="AV145" s="31">
        <f t="shared" si="12"/>
        <v>35</v>
      </c>
      <c r="AW145" s="31">
        <f t="shared" si="12"/>
        <v>36</v>
      </c>
      <c r="AX145" s="31">
        <f t="shared" si="12"/>
        <v>37</v>
      </c>
      <c r="AY145" s="31">
        <f t="shared" si="12"/>
        <v>38</v>
      </c>
      <c r="AZ145" s="31">
        <f t="shared" si="12"/>
        <v>39</v>
      </c>
      <c r="BA145" s="31">
        <f t="shared" si="12"/>
        <v>40</v>
      </c>
      <c r="BB145" s="31">
        <f t="shared" si="12"/>
        <v>41</v>
      </c>
      <c r="BC145" s="31">
        <f t="shared" si="12"/>
        <v>42</v>
      </c>
    </row>
    <row r="146" spans="14:55" ht="15">
      <c r="N146" s="31" t="s">
        <v>603</v>
      </c>
      <c r="O146" s="31">
        <v>-10</v>
      </c>
      <c r="P146" s="31">
        <v>-11</v>
      </c>
      <c r="Q146" s="31">
        <v>-12</v>
      </c>
      <c r="R146" s="31">
        <v>-13</v>
      </c>
      <c r="S146" s="31">
        <v>-14</v>
      </c>
      <c r="T146" s="31">
        <v>-15</v>
      </c>
      <c r="U146" s="31">
        <v>-16</v>
      </c>
      <c r="V146" s="31">
        <v>-17</v>
      </c>
      <c r="W146" s="31">
        <v>-18</v>
      </c>
      <c r="X146" s="31">
        <v>-19</v>
      </c>
      <c r="Y146" s="31">
        <v>-20</v>
      </c>
      <c r="Z146" s="31">
        <v>-21</v>
      </c>
      <c r="AA146" s="31">
        <v>-22</v>
      </c>
      <c r="AB146" s="31">
        <v>-23</v>
      </c>
      <c r="AC146" s="31">
        <v>-24</v>
      </c>
      <c r="AD146" s="31">
        <v>-25</v>
      </c>
      <c r="AE146" s="31">
        <v>-26</v>
      </c>
      <c r="AF146" s="31">
        <v>-27</v>
      </c>
      <c r="AG146" s="31">
        <v>-28</v>
      </c>
      <c r="AH146" s="31">
        <v>-29</v>
      </c>
      <c r="AI146" s="31">
        <v>-30</v>
      </c>
      <c r="AJ146" s="31">
        <v>-31</v>
      </c>
      <c r="AK146" s="31">
        <v>-32</v>
      </c>
      <c r="AL146" s="31">
        <v>-33</v>
      </c>
      <c r="AM146" s="31">
        <v>-34</v>
      </c>
      <c r="AN146" s="31">
        <v>-35</v>
      </c>
      <c r="AO146" s="31">
        <v>-36</v>
      </c>
      <c r="AP146" s="31">
        <v>-37</v>
      </c>
      <c r="AQ146" s="31">
        <v>-38</v>
      </c>
      <c r="AR146" s="31">
        <v>-39</v>
      </c>
      <c r="AS146" s="31">
        <v>-40</v>
      </c>
      <c r="AT146" s="31">
        <v>-41</v>
      </c>
      <c r="AU146" s="31">
        <v>-42</v>
      </c>
      <c r="AV146" s="31">
        <v>-43</v>
      </c>
      <c r="AW146" s="31">
        <v>-44</v>
      </c>
      <c r="AX146" s="31">
        <v>-45</v>
      </c>
      <c r="AY146" s="31">
        <v>-46</v>
      </c>
      <c r="AZ146" s="31">
        <v>-47</v>
      </c>
      <c r="BA146" s="31">
        <v>-48</v>
      </c>
      <c r="BB146" s="31">
        <v>-49</v>
      </c>
      <c r="BC146" s="31">
        <v>-50</v>
      </c>
    </row>
    <row r="147" spans="10:55" ht="15">
      <c r="J147" s="15" t="str">
        <f>J121</f>
        <v>Здание 1</v>
      </c>
      <c r="K147" s="314" t="s">
        <v>604</v>
      </c>
      <c r="L147" s="314"/>
      <c r="M147" s="314"/>
      <c r="N147" s="315"/>
      <c r="O147" s="31" t="e">
        <f>VLOOKUP($K$108,$N$107:$BC$144,O$145,0)</f>
        <v>#N/A</v>
      </c>
      <c r="P147" s="31" t="e">
        <f aca="true" t="shared" si="13" ref="P147:BC147">VLOOKUP($K$108,$N$107:$BC$144,P$145,0)</f>
        <v>#N/A</v>
      </c>
      <c r="Q147" s="31" t="e">
        <f t="shared" si="13"/>
        <v>#N/A</v>
      </c>
      <c r="R147" s="31" t="e">
        <f t="shared" si="13"/>
        <v>#N/A</v>
      </c>
      <c r="S147" s="31" t="e">
        <f t="shared" si="13"/>
        <v>#N/A</v>
      </c>
      <c r="T147" s="31" t="e">
        <f t="shared" si="13"/>
        <v>#N/A</v>
      </c>
      <c r="U147" s="31" t="e">
        <f t="shared" si="13"/>
        <v>#N/A</v>
      </c>
      <c r="V147" s="31" t="e">
        <f t="shared" si="13"/>
        <v>#N/A</v>
      </c>
      <c r="W147" s="31" t="e">
        <f t="shared" si="13"/>
        <v>#N/A</v>
      </c>
      <c r="X147" s="31" t="e">
        <f t="shared" si="13"/>
        <v>#N/A</v>
      </c>
      <c r="Y147" s="31" t="e">
        <f t="shared" si="13"/>
        <v>#N/A</v>
      </c>
      <c r="Z147" s="31" t="e">
        <f t="shared" si="13"/>
        <v>#N/A</v>
      </c>
      <c r="AA147" s="31" t="e">
        <f t="shared" si="13"/>
        <v>#N/A</v>
      </c>
      <c r="AB147" s="31" t="e">
        <f t="shared" si="13"/>
        <v>#N/A</v>
      </c>
      <c r="AC147" s="31" t="e">
        <f t="shared" si="13"/>
        <v>#N/A</v>
      </c>
      <c r="AD147" s="31" t="e">
        <f t="shared" si="13"/>
        <v>#N/A</v>
      </c>
      <c r="AE147" s="31" t="e">
        <f t="shared" si="13"/>
        <v>#N/A</v>
      </c>
      <c r="AF147" s="31" t="e">
        <f t="shared" si="13"/>
        <v>#N/A</v>
      </c>
      <c r="AG147" s="31" t="e">
        <f t="shared" si="13"/>
        <v>#N/A</v>
      </c>
      <c r="AH147" s="31" t="e">
        <f t="shared" si="13"/>
        <v>#N/A</v>
      </c>
      <c r="AI147" s="31" t="e">
        <f t="shared" si="13"/>
        <v>#N/A</v>
      </c>
      <c r="AJ147" s="31" t="e">
        <f t="shared" si="13"/>
        <v>#N/A</v>
      </c>
      <c r="AK147" s="31" t="e">
        <f t="shared" si="13"/>
        <v>#N/A</v>
      </c>
      <c r="AL147" s="31" t="e">
        <f t="shared" si="13"/>
        <v>#N/A</v>
      </c>
      <c r="AM147" s="31" t="e">
        <f t="shared" si="13"/>
        <v>#N/A</v>
      </c>
      <c r="AN147" s="31" t="e">
        <f t="shared" si="13"/>
        <v>#N/A</v>
      </c>
      <c r="AO147" s="31" t="e">
        <f t="shared" si="13"/>
        <v>#N/A</v>
      </c>
      <c r="AP147" s="31" t="e">
        <f t="shared" si="13"/>
        <v>#N/A</v>
      </c>
      <c r="AQ147" s="31" t="e">
        <f t="shared" si="13"/>
        <v>#N/A</v>
      </c>
      <c r="AR147" s="31" t="e">
        <f t="shared" si="13"/>
        <v>#N/A</v>
      </c>
      <c r="AS147" s="31" t="e">
        <f t="shared" si="13"/>
        <v>#N/A</v>
      </c>
      <c r="AT147" s="31" t="e">
        <f t="shared" si="13"/>
        <v>#N/A</v>
      </c>
      <c r="AU147" s="31" t="e">
        <f t="shared" si="13"/>
        <v>#N/A</v>
      </c>
      <c r="AV147" s="31" t="e">
        <f t="shared" si="13"/>
        <v>#N/A</v>
      </c>
      <c r="AW147" s="31" t="e">
        <f t="shared" si="13"/>
        <v>#N/A</v>
      </c>
      <c r="AX147" s="31" t="e">
        <f t="shared" si="13"/>
        <v>#N/A</v>
      </c>
      <c r="AY147" s="31" t="e">
        <f t="shared" si="13"/>
        <v>#N/A</v>
      </c>
      <c r="AZ147" s="31" t="e">
        <f t="shared" si="13"/>
        <v>#N/A</v>
      </c>
      <c r="BA147" s="31" t="e">
        <f t="shared" si="13"/>
        <v>#N/A</v>
      </c>
      <c r="BB147" s="31" t="e">
        <f t="shared" si="13"/>
        <v>#N/A</v>
      </c>
      <c r="BC147" s="31" t="e">
        <f t="shared" si="13"/>
        <v>#N/A</v>
      </c>
    </row>
    <row r="148" spans="10:55" ht="15">
      <c r="J148" s="15" t="str">
        <f aca="true" t="shared" si="14" ref="J148:J156">J122</f>
        <v>Здание 2</v>
      </c>
      <c r="K148" s="314" t="s">
        <v>604</v>
      </c>
      <c r="L148" s="314"/>
      <c r="M148" s="314"/>
      <c r="N148" s="315"/>
      <c r="O148" s="31" t="e">
        <f>VLOOKUP($K$109,$N$107:$BC$144,O$145,0)</f>
        <v>#N/A</v>
      </c>
      <c r="P148" s="31" t="e">
        <f aca="true" t="shared" si="15" ref="P148:BC148">VLOOKUP($K$109,$N$107:$BC$144,P$145,0)</f>
        <v>#N/A</v>
      </c>
      <c r="Q148" s="31" t="e">
        <f t="shared" si="15"/>
        <v>#N/A</v>
      </c>
      <c r="R148" s="31" t="e">
        <f t="shared" si="15"/>
        <v>#N/A</v>
      </c>
      <c r="S148" s="31" t="e">
        <f t="shared" si="15"/>
        <v>#N/A</v>
      </c>
      <c r="T148" s="31" t="e">
        <f t="shared" si="15"/>
        <v>#N/A</v>
      </c>
      <c r="U148" s="31" t="e">
        <f t="shared" si="15"/>
        <v>#N/A</v>
      </c>
      <c r="V148" s="31" t="e">
        <f t="shared" si="15"/>
        <v>#N/A</v>
      </c>
      <c r="W148" s="31" t="e">
        <f t="shared" si="15"/>
        <v>#N/A</v>
      </c>
      <c r="X148" s="31" t="e">
        <f t="shared" si="15"/>
        <v>#N/A</v>
      </c>
      <c r="Y148" s="31" t="e">
        <f t="shared" si="15"/>
        <v>#N/A</v>
      </c>
      <c r="Z148" s="31" t="e">
        <f t="shared" si="15"/>
        <v>#N/A</v>
      </c>
      <c r="AA148" s="31" t="e">
        <f t="shared" si="15"/>
        <v>#N/A</v>
      </c>
      <c r="AB148" s="31" t="e">
        <f t="shared" si="15"/>
        <v>#N/A</v>
      </c>
      <c r="AC148" s="31" t="e">
        <f t="shared" si="15"/>
        <v>#N/A</v>
      </c>
      <c r="AD148" s="31" t="e">
        <f t="shared" si="15"/>
        <v>#N/A</v>
      </c>
      <c r="AE148" s="31" t="e">
        <f t="shared" si="15"/>
        <v>#N/A</v>
      </c>
      <c r="AF148" s="31" t="e">
        <f t="shared" si="15"/>
        <v>#N/A</v>
      </c>
      <c r="AG148" s="31" t="e">
        <f t="shared" si="15"/>
        <v>#N/A</v>
      </c>
      <c r="AH148" s="31" t="e">
        <f t="shared" si="15"/>
        <v>#N/A</v>
      </c>
      <c r="AI148" s="31" t="e">
        <f t="shared" si="15"/>
        <v>#N/A</v>
      </c>
      <c r="AJ148" s="31" t="e">
        <f t="shared" si="15"/>
        <v>#N/A</v>
      </c>
      <c r="AK148" s="31" t="e">
        <f t="shared" si="15"/>
        <v>#N/A</v>
      </c>
      <c r="AL148" s="31" t="e">
        <f t="shared" si="15"/>
        <v>#N/A</v>
      </c>
      <c r="AM148" s="31" t="e">
        <f t="shared" si="15"/>
        <v>#N/A</v>
      </c>
      <c r="AN148" s="31" t="e">
        <f t="shared" si="15"/>
        <v>#N/A</v>
      </c>
      <c r="AO148" s="31" t="e">
        <f t="shared" si="15"/>
        <v>#N/A</v>
      </c>
      <c r="AP148" s="31" t="e">
        <f t="shared" si="15"/>
        <v>#N/A</v>
      </c>
      <c r="AQ148" s="31" t="e">
        <f t="shared" si="15"/>
        <v>#N/A</v>
      </c>
      <c r="AR148" s="31" t="e">
        <f t="shared" si="15"/>
        <v>#N/A</v>
      </c>
      <c r="AS148" s="31" t="e">
        <f t="shared" si="15"/>
        <v>#N/A</v>
      </c>
      <c r="AT148" s="31" t="e">
        <f t="shared" si="15"/>
        <v>#N/A</v>
      </c>
      <c r="AU148" s="31" t="e">
        <f t="shared" si="15"/>
        <v>#N/A</v>
      </c>
      <c r="AV148" s="31" t="e">
        <f t="shared" si="15"/>
        <v>#N/A</v>
      </c>
      <c r="AW148" s="31" t="e">
        <f t="shared" si="15"/>
        <v>#N/A</v>
      </c>
      <c r="AX148" s="31" t="e">
        <f t="shared" si="15"/>
        <v>#N/A</v>
      </c>
      <c r="AY148" s="31" t="e">
        <f t="shared" si="15"/>
        <v>#N/A</v>
      </c>
      <c r="AZ148" s="31" t="e">
        <f t="shared" si="15"/>
        <v>#N/A</v>
      </c>
      <c r="BA148" s="31" t="e">
        <f t="shared" si="15"/>
        <v>#N/A</v>
      </c>
      <c r="BB148" s="31" t="e">
        <f t="shared" si="15"/>
        <v>#N/A</v>
      </c>
      <c r="BC148" s="31" t="e">
        <f t="shared" si="15"/>
        <v>#N/A</v>
      </c>
    </row>
    <row r="149" spans="10:55" ht="15">
      <c r="J149" s="15" t="str">
        <f t="shared" si="14"/>
        <v>Здание 3</v>
      </c>
      <c r="K149" s="314" t="s">
        <v>604</v>
      </c>
      <c r="L149" s="314"/>
      <c r="M149" s="314"/>
      <c r="N149" s="315"/>
      <c r="O149" s="31" t="e">
        <f>VLOOKUP($K$110,$N$107:$BC$144,O$145,0)</f>
        <v>#N/A</v>
      </c>
      <c r="P149" s="31" t="e">
        <f aca="true" t="shared" si="16" ref="P149:BC149">VLOOKUP($K$110,$N$107:$BC$144,P$145,0)</f>
        <v>#N/A</v>
      </c>
      <c r="Q149" s="31" t="e">
        <f t="shared" si="16"/>
        <v>#N/A</v>
      </c>
      <c r="R149" s="31" t="e">
        <f t="shared" si="16"/>
        <v>#N/A</v>
      </c>
      <c r="S149" s="31" t="e">
        <f t="shared" si="16"/>
        <v>#N/A</v>
      </c>
      <c r="T149" s="31" t="e">
        <f t="shared" si="16"/>
        <v>#N/A</v>
      </c>
      <c r="U149" s="31" t="e">
        <f t="shared" si="16"/>
        <v>#N/A</v>
      </c>
      <c r="V149" s="31" t="e">
        <f t="shared" si="16"/>
        <v>#N/A</v>
      </c>
      <c r="W149" s="31" t="e">
        <f t="shared" si="16"/>
        <v>#N/A</v>
      </c>
      <c r="X149" s="31" t="e">
        <f t="shared" si="16"/>
        <v>#N/A</v>
      </c>
      <c r="Y149" s="31" t="e">
        <f t="shared" si="16"/>
        <v>#N/A</v>
      </c>
      <c r="Z149" s="31" t="e">
        <f t="shared" si="16"/>
        <v>#N/A</v>
      </c>
      <c r="AA149" s="31" t="e">
        <f t="shared" si="16"/>
        <v>#N/A</v>
      </c>
      <c r="AB149" s="31" t="e">
        <f t="shared" si="16"/>
        <v>#N/A</v>
      </c>
      <c r="AC149" s="31" t="e">
        <f t="shared" si="16"/>
        <v>#N/A</v>
      </c>
      <c r="AD149" s="31" t="e">
        <f t="shared" si="16"/>
        <v>#N/A</v>
      </c>
      <c r="AE149" s="31" t="e">
        <f t="shared" si="16"/>
        <v>#N/A</v>
      </c>
      <c r="AF149" s="31" t="e">
        <f t="shared" si="16"/>
        <v>#N/A</v>
      </c>
      <c r="AG149" s="31" t="e">
        <f t="shared" si="16"/>
        <v>#N/A</v>
      </c>
      <c r="AH149" s="31" t="e">
        <f t="shared" si="16"/>
        <v>#N/A</v>
      </c>
      <c r="AI149" s="31" t="e">
        <f t="shared" si="16"/>
        <v>#N/A</v>
      </c>
      <c r="AJ149" s="31" t="e">
        <f t="shared" si="16"/>
        <v>#N/A</v>
      </c>
      <c r="AK149" s="31" t="e">
        <f t="shared" si="16"/>
        <v>#N/A</v>
      </c>
      <c r="AL149" s="31" t="e">
        <f t="shared" si="16"/>
        <v>#N/A</v>
      </c>
      <c r="AM149" s="31" t="e">
        <f t="shared" si="16"/>
        <v>#N/A</v>
      </c>
      <c r="AN149" s="31" t="e">
        <f t="shared" si="16"/>
        <v>#N/A</v>
      </c>
      <c r="AO149" s="31" t="e">
        <f t="shared" si="16"/>
        <v>#N/A</v>
      </c>
      <c r="AP149" s="31" t="e">
        <f t="shared" si="16"/>
        <v>#N/A</v>
      </c>
      <c r="AQ149" s="31" t="e">
        <f t="shared" si="16"/>
        <v>#N/A</v>
      </c>
      <c r="AR149" s="31" t="e">
        <f t="shared" si="16"/>
        <v>#N/A</v>
      </c>
      <c r="AS149" s="31" t="e">
        <f t="shared" si="16"/>
        <v>#N/A</v>
      </c>
      <c r="AT149" s="31" t="e">
        <f t="shared" si="16"/>
        <v>#N/A</v>
      </c>
      <c r="AU149" s="31" t="e">
        <f t="shared" si="16"/>
        <v>#N/A</v>
      </c>
      <c r="AV149" s="31" t="e">
        <f t="shared" si="16"/>
        <v>#N/A</v>
      </c>
      <c r="AW149" s="31" t="e">
        <f t="shared" si="16"/>
        <v>#N/A</v>
      </c>
      <c r="AX149" s="31" t="e">
        <f t="shared" si="16"/>
        <v>#N/A</v>
      </c>
      <c r="AY149" s="31" t="e">
        <f t="shared" si="16"/>
        <v>#N/A</v>
      </c>
      <c r="AZ149" s="31" t="e">
        <f t="shared" si="16"/>
        <v>#N/A</v>
      </c>
      <c r="BA149" s="31" t="e">
        <f t="shared" si="16"/>
        <v>#N/A</v>
      </c>
      <c r="BB149" s="31" t="e">
        <f t="shared" si="16"/>
        <v>#N/A</v>
      </c>
      <c r="BC149" s="31" t="e">
        <f t="shared" si="16"/>
        <v>#N/A</v>
      </c>
    </row>
    <row r="150" spans="10:55" ht="15">
      <c r="J150" s="15" t="str">
        <f t="shared" si="14"/>
        <v>Здание 4</v>
      </c>
      <c r="K150" s="314" t="s">
        <v>604</v>
      </c>
      <c r="L150" s="314"/>
      <c r="M150" s="314"/>
      <c r="N150" s="315"/>
      <c r="O150" s="31" t="e">
        <f>VLOOKUP($K$111,$N$107:$BC$144,O$145,0)</f>
        <v>#N/A</v>
      </c>
      <c r="P150" s="31" t="e">
        <f aca="true" t="shared" si="17" ref="P150:BC150">VLOOKUP($K$111,$N$107:$BC$144,P$145,0)</f>
        <v>#N/A</v>
      </c>
      <c r="Q150" s="31" t="e">
        <f t="shared" si="17"/>
        <v>#N/A</v>
      </c>
      <c r="R150" s="31" t="e">
        <f t="shared" si="17"/>
        <v>#N/A</v>
      </c>
      <c r="S150" s="31" t="e">
        <f t="shared" si="17"/>
        <v>#N/A</v>
      </c>
      <c r="T150" s="31" t="e">
        <f t="shared" si="17"/>
        <v>#N/A</v>
      </c>
      <c r="U150" s="31" t="e">
        <f t="shared" si="17"/>
        <v>#N/A</v>
      </c>
      <c r="V150" s="31" t="e">
        <f t="shared" si="17"/>
        <v>#N/A</v>
      </c>
      <c r="W150" s="31" t="e">
        <f t="shared" si="17"/>
        <v>#N/A</v>
      </c>
      <c r="X150" s="31" t="e">
        <f t="shared" si="17"/>
        <v>#N/A</v>
      </c>
      <c r="Y150" s="31" t="e">
        <f t="shared" si="17"/>
        <v>#N/A</v>
      </c>
      <c r="Z150" s="31" t="e">
        <f t="shared" si="17"/>
        <v>#N/A</v>
      </c>
      <c r="AA150" s="31" t="e">
        <f t="shared" si="17"/>
        <v>#N/A</v>
      </c>
      <c r="AB150" s="31" t="e">
        <f t="shared" si="17"/>
        <v>#N/A</v>
      </c>
      <c r="AC150" s="31" t="e">
        <f t="shared" si="17"/>
        <v>#N/A</v>
      </c>
      <c r="AD150" s="31" t="e">
        <f t="shared" si="17"/>
        <v>#N/A</v>
      </c>
      <c r="AE150" s="31" t="e">
        <f t="shared" si="17"/>
        <v>#N/A</v>
      </c>
      <c r="AF150" s="31" t="e">
        <f t="shared" si="17"/>
        <v>#N/A</v>
      </c>
      <c r="AG150" s="31" t="e">
        <f t="shared" si="17"/>
        <v>#N/A</v>
      </c>
      <c r="AH150" s="31" t="e">
        <f t="shared" si="17"/>
        <v>#N/A</v>
      </c>
      <c r="AI150" s="31" t="e">
        <f t="shared" si="17"/>
        <v>#N/A</v>
      </c>
      <c r="AJ150" s="31" t="e">
        <f t="shared" si="17"/>
        <v>#N/A</v>
      </c>
      <c r="AK150" s="31" t="e">
        <f t="shared" si="17"/>
        <v>#N/A</v>
      </c>
      <c r="AL150" s="31" t="e">
        <f t="shared" si="17"/>
        <v>#N/A</v>
      </c>
      <c r="AM150" s="31" t="e">
        <f t="shared" si="17"/>
        <v>#N/A</v>
      </c>
      <c r="AN150" s="31" t="e">
        <f t="shared" si="17"/>
        <v>#N/A</v>
      </c>
      <c r="AO150" s="31" t="e">
        <f t="shared" si="17"/>
        <v>#N/A</v>
      </c>
      <c r="AP150" s="31" t="e">
        <f t="shared" si="17"/>
        <v>#N/A</v>
      </c>
      <c r="AQ150" s="31" t="e">
        <f t="shared" si="17"/>
        <v>#N/A</v>
      </c>
      <c r="AR150" s="31" t="e">
        <f t="shared" si="17"/>
        <v>#N/A</v>
      </c>
      <c r="AS150" s="31" t="e">
        <f t="shared" si="17"/>
        <v>#N/A</v>
      </c>
      <c r="AT150" s="31" t="e">
        <f t="shared" si="17"/>
        <v>#N/A</v>
      </c>
      <c r="AU150" s="31" t="e">
        <f t="shared" si="17"/>
        <v>#N/A</v>
      </c>
      <c r="AV150" s="31" t="e">
        <f t="shared" si="17"/>
        <v>#N/A</v>
      </c>
      <c r="AW150" s="31" t="e">
        <f t="shared" si="17"/>
        <v>#N/A</v>
      </c>
      <c r="AX150" s="31" t="e">
        <f t="shared" si="17"/>
        <v>#N/A</v>
      </c>
      <c r="AY150" s="31" t="e">
        <f t="shared" si="17"/>
        <v>#N/A</v>
      </c>
      <c r="AZ150" s="31" t="e">
        <f t="shared" si="17"/>
        <v>#N/A</v>
      </c>
      <c r="BA150" s="31" t="e">
        <f t="shared" si="17"/>
        <v>#N/A</v>
      </c>
      <c r="BB150" s="31" t="e">
        <f t="shared" si="17"/>
        <v>#N/A</v>
      </c>
      <c r="BC150" s="31" t="e">
        <f t="shared" si="17"/>
        <v>#N/A</v>
      </c>
    </row>
    <row r="151" spans="10:55" ht="15">
      <c r="J151" s="15" t="str">
        <f t="shared" si="14"/>
        <v>Здание 5</v>
      </c>
      <c r="K151" s="314" t="s">
        <v>604</v>
      </c>
      <c r="L151" s="314"/>
      <c r="M151" s="314"/>
      <c r="N151" s="315"/>
      <c r="O151" s="31" t="e">
        <f>VLOOKUP($K$112,$N$107:$BC$144,O$145,0)</f>
        <v>#N/A</v>
      </c>
      <c r="P151" s="31" t="e">
        <f aca="true" t="shared" si="18" ref="P151:BC151">VLOOKUP($K$112,$N$107:$BC$144,P$145,0)</f>
        <v>#N/A</v>
      </c>
      <c r="Q151" s="31" t="e">
        <f t="shared" si="18"/>
        <v>#N/A</v>
      </c>
      <c r="R151" s="31" t="e">
        <f t="shared" si="18"/>
        <v>#N/A</v>
      </c>
      <c r="S151" s="31" t="e">
        <f t="shared" si="18"/>
        <v>#N/A</v>
      </c>
      <c r="T151" s="31" t="e">
        <f t="shared" si="18"/>
        <v>#N/A</v>
      </c>
      <c r="U151" s="31" t="e">
        <f t="shared" si="18"/>
        <v>#N/A</v>
      </c>
      <c r="V151" s="31" t="e">
        <f t="shared" si="18"/>
        <v>#N/A</v>
      </c>
      <c r="W151" s="31" t="e">
        <f t="shared" si="18"/>
        <v>#N/A</v>
      </c>
      <c r="X151" s="31" t="e">
        <f t="shared" si="18"/>
        <v>#N/A</v>
      </c>
      <c r="Y151" s="31" t="e">
        <f t="shared" si="18"/>
        <v>#N/A</v>
      </c>
      <c r="Z151" s="31" t="e">
        <f t="shared" si="18"/>
        <v>#N/A</v>
      </c>
      <c r="AA151" s="31" t="e">
        <f t="shared" si="18"/>
        <v>#N/A</v>
      </c>
      <c r="AB151" s="31" t="e">
        <f t="shared" si="18"/>
        <v>#N/A</v>
      </c>
      <c r="AC151" s="31" t="e">
        <f t="shared" si="18"/>
        <v>#N/A</v>
      </c>
      <c r="AD151" s="31" t="e">
        <f t="shared" si="18"/>
        <v>#N/A</v>
      </c>
      <c r="AE151" s="31" t="e">
        <f t="shared" si="18"/>
        <v>#N/A</v>
      </c>
      <c r="AF151" s="31" t="e">
        <f t="shared" si="18"/>
        <v>#N/A</v>
      </c>
      <c r="AG151" s="31" t="e">
        <f t="shared" si="18"/>
        <v>#N/A</v>
      </c>
      <c r="AH151" s="31" t="e">
        <f t="shared" si="18"/>
        <v>#N/A</v>
      </c>
      <c r="AI151" s="31" t="e">
        <f t="shared" si="18"/>
        <v>#N/A</v>
      </c>
      <c r="AJ151" s="31" t="e">
        <f t="shared" si="18"/>
        <v>#N/A</v>
      </c>
      <c r="AK151" s="31" t="e">
        <f t="shared" si="18"/>
        <v>#N/A</v>
      </c>
      <c r="AL151" s="31" t="e">
        <f t="shared" si="18"/>
        <v>#N/A</v>
      </c>
      <c r="AM151" s="31" t="e">
        <f t="shared" si="18"/>
        <v>#N/A</v>
      </c>
      <c r="AN151" s="31" t="e">
        <f t="shared" si="18"/>
        <v>#N/A</v>
      </c>
      <c r="AO151" s="31" t="e">
        <f t="shared" si="18"/>
        <v>#N/A</v>
      </c>
      <c r="AP151" s="31" t="e">
        <f t="shared" si="18"/>
        <v>#N/A</v>
      </c>
      <c r="AQ151" s="31" t="e">
        <f t="shared" si="18"/>
        <v>#N/A</v>
      </c>
      <c r="AR151" s="31" t="e">
        <f t="shared" si="18"/>
        <v>#N/A</v>
      </c>
      <c r="AS151" s="31" t="e">
        <f t="shared" si="18"/>
        <v>#N/A</v>
      </c>
      <c r="AT151" s="31" t="e">
        <f t="shared" si="18"/>
        <v>#N/A</v>
      </c>
      <c r="AU151" s="31" t="e">
        <f t="shared" si="18"/>
        <v>#N/A</v>
      </c>
      <c r="AV151" s="31" t="e">
        <f t="shared" si="18"/>
        <v>#N/A</v>
      </c>
      <c r="AW151" s="31" t="e">
        <f t="shared" si="18"/>
        <v>#N/A</v>
      </c>
      <c r="AX151" s="31" t="e">
        <f t="shared" si="18"/>
        <v>#N/A</v>
      </c>
      <c r="AY151" s="31" t="e">
        <f t="shared" si="18"/>
        <v>#N/A</v>
      </c>
      <c r="AZ151" s="31" t="e">
        <f t="shared" si="18"/>
        <v>#N/A</v>
      </c>
      <c r="BA151" s="31" t="e">
        <f t="shared" si="18"/>
        <v>#N/A</v>
      </c>
      <c r="BB151" s="31" t="e">
        <f t="shared" si="18"/>
        <v>#N/A</v>
      </c>
      <c r="BC151" s="31" t="e">
        <f t="shared" si="18"/>
        <v>#N/A</v>
      </c>
    </row>
    <row r="152" spans="10:55" ht="15">
      <c r="J152" s="15" t="str">
        <f t="shared" si="14"/>
        <v>Здание 6</v>
      </c>
      <c r="K152" s="314" t="s">
        <v>604</v>
      </c>
      <c r="L152" s="314"/>
      <c r="M152" s="314"/>
      <c r="N152" s="315"/>
      <c r="O152" s="31" t="e">
        <f>VLOOKUP($K$113,$N$107:$BC$144,O$145,0)</f>
        <v>#N/A</v>
      </c>
      <c r="P152" s="31" t="e">
        <f aca="true" t="shared" si="19" ref="P152:BC152">VLOOKUP($K$113,$N$107:$BC$144,P$145,0)</f>
        <v>#N/A</v>
      </c>
      <c r="Q152" s="31" t="e">
        <f t="shared" si="19"/>
        <v>#N/A</v>
      </c>
      <c r="R152" s="31" t="e">
        <f t="shared" si="19"/>
        <v>#N/A</v>
      </c>
      <c r="S152" s="31" t="e">
        <f t="shared" si="19"/>
        <v>#N/A</v>
      </c>
      <c r="T152" s="31" t="e">
        <f t="shared" si="19"/>
        <v>#N/A</v>
      </c>
      <c r="U152" s="31" t="e">
        <f t="shared" si="19"/>
        <v>#N/A</v>
      </c>
      <c r="V152" s="31" t="e">
        <f t="shared" si="19"/>
        <v>#N/A</v>
      </c>
      <c r="W152" s="31" t="e">
        <f t="shared" si="19"/>
        <v>#N/A</v>
      </c>
      <c r="X152" s="31" t="e">
        <f t="shared" si="19"/>
        <v>#N/A</v>
      </c>
      <c r="Y152" s="31" t="e">
        <f t="shared" si="19"/>
        <v>#N/A</v>
      </c>
      <c r="Z152" s="31" t="e">
        <f t="shared" si="19"/>
        <v>#N/A</v>
      </c>
      <c r="AA152" s="31" t="e">
        <f t="shared" si="19"/>
        <v>#N/A</v>
      </c>
      <c r="AB152" s="31" t="e">
        <f t="shared" si="19"/>
        <v>#N/A</v>
      </c>
      <c r="AC152" s="31" t="e">
        <f t="shared" si="19"/>
        <v>#N/A</v>
      </c>
      <c r="AD152" s="31" t="e">
        <f t="shared" si="19"/>
        <v>#N/A</v>
      </c>
      <c r="AE152" s="31" t="e">
        <f t="shared" si="19"/>
        <v>#N/A</v>
      </c>
      <c r="AF152" s="31" t="e">
        <f t="shared" si="19"/>
        <v>#N/A</v>
      </c>
      <c r="AG152" s="31" t="e">
        <f t="shared" si="19"/>
        <v>#N/A</v>
      </c>
      <c r="AH152" s="31" t="e">
        <f t="shared" si="19"/>
        <v>#N/A</v>
      </c>
      <c r="AI152" s="31" t="e">
        <f t="shared" si="19"/>
        <v>#N/A</v>
      </c>
      <c r="AJ152" s="31" t="e">
        <f t="shared" si="19"/>
        <v>#N/A</v>
      </c>
      <c r="AK152" s="31" t="e">
        <f t="shared" si="19"/>
        <v>#N/A</v>
      </c>
      <c r="AL152" s="31" t="e">
        <f t="shared" si="19"/>
        <v>#N/A</v>
      </c>
      <c r="AM152" s="31" t="e">
        <f t="shared" si="19"/>
        <v>#N/A</v>
      </c>
      <c r="AN152" s="31" t="e">
        <f t="shared" si="19"/>
        <v>#N/A</v>
      </c>
      <c r="AO152" s="31" t="e">
        <f t="shared" si="19"/>
        <v>#N/A</v>
      </c>
      <c r="AP152" s="31" t="e">
        <f t="shared" si="19"/>
        <v>#N/A</v>
      </c>
      <c r="AQ152" s="31" t="e">
        <f t="shared" si="19"/>
        <v>#N/A</v>
      </c>
      <c r="AR152" s="31" t="e">
        <f t="shared" si="19"/>
        <v>#N/A</v>
      </c>
      <c r="AS152" s="31" t="e">
        <f t="shared" si="19"/>
        <v>#N/A</v>
      </c>
      <c r="AT152" s="31" t="e">
        <f t="shared" si="19"/>
        <v>#N/A</v>
      </c>
      <c r="AU152" s="31" t="e">
        <f t="shared" si="19"/>
        <v>#N/A</v>
      </c>
      <c r="AV152" s="31" t="e">
        <f t="shared" si="19"/>
        <v>#N/A</v>
      </c>
      <c r="AW152" s="31" t="e">
        <f t="shared" si="19"/>
        <v>#N/A</v>
      </c>
      <c r="AX152" s="31" t="e">
        <f t="shared" si="19"/>
        <v>#N/A</v>
      </c>
      <c r="AY152" s="31" t="e">
        <f t="shared" si="19"/>
        <v>#N/A</v>
      </c>
      <c r="AZ152" s="31" t="e">
        <f t="shared" si="19"/>
        <v>#N/A</v>
      </c>
      <c r="BA152" s="31" t="e">
        <f t="shared" si="19"/>
        <v>#N/A</v>
      </c>
      <c r="BB152" s="31" t="e">
        <f t="shared" si="19"/>
        <v>#N/A</v>
      </c>
      <c r="BC152" s="31" t="e">
        <f t="shared" si="19"/>
        <v>#N/A</v>
      </c>
    </row>
    <row r="153" spans="10:55" ht="15">
      <c r="J153" s="15" t="str">
        <f t="shared" si="14"/>
        <v>Здание 7</v>
      </c>
      <c r="K153" s="314" t="s">
        <v>604</v>
      </c>
      <c r="L153" s="314"/>
      <c r="M153" s="314"/>
      <c r="N153" s="315"/>
      <c r="O153" s="31" t="e">
        <f>VLOOKUP($K$114,$N$107:$BC$144,O$145,0)</f>
        <v>#N/A</v>
      </c>
      <c r="P153" s="31" t="e">
        <f aca="true" t="shared" si="20" ref="P153:BC153">VLOOKUP($K$114,$N$107:$BC$144,P$145,0)</f>
        <v>#N/A</v>
      </c>
      <c r="Q153" s="31" t="e">
        <f t="shared" si="20"/>
        <v>#N/A</v>
      </c>
      <c r="R153" s="31" t="e">
        <f t="shared" si="20"/>
        <v>#N/A</v>
      </c>
      <c r="S153" s="31" t="e">
        <f t="shared" si="20"/>
        <v>#N/A</v>
      </c>
      <c r="T153" s="31" t="e">
        <f t="shared" si="20"/>
        <v>#N/A</v>
      </c>
      <c r="U153" s="31" t="e">
        <f t="shared" si="20"/>
        <v>#N/A</v>
      </c>
      <c r="V153" s="31" t="e">
        <f t="shared" si="20"/>
        <v>#N/A</v>
      </c>
      <c r="W153" s="31" t="e">
        <f t="shared" si="20"/>
        <v>#N/A</v>
      </c>
      <c r="X153" s="31" t="e">
        <f t="shared" si="20"/>
        <v>#N/A</v>
      </c>
      <c r="Y153" s="31" t="e">
        <f t="shared" si="20"/>
        <v>#N/A</v>
      </c>
      <c r="Z153" s="31" t="e">
        <f t="shared" si="20"/>
        <v>#N/A</v>
      </c>
      <c r="AA153" s="31" t="e">
        <f t="shared" si="20"/>
        <v>#N/A</v>
      </c>
      <c r="AB153" s="31" t="e">
        <f t="shared" si="20"/>
        <v>#N/A</v>
      </c>
      <c r="AC153" s="31" t="e">
        <f t="shared" si="20"/>
        <v>#N/A</v>
      </c>
      <c r="AD153" s="31" t="e">
        <f t="shared" si="20"/>
        <v>#N/A</v>
      </c>
      <c r="AE153" s="31" t="e">
        <f t="shared" si="20"/>
        <v>#N/A</v>
      </c>
      <c r="AF153" s="31" t="e">
        <f t="shared" si="20"/>
        <v>#N/A</v>
      </c>
      <c r="AG153" s="31" t="e">
        <f t="shared" si="20"/>
        <v>#N/A</v>
      </c>
      <c r="AH153" s="31" t="e">
        <f t="shared" si="20"/>
        <v>#N/A</v>
      </c>
      <c r="AI153" s="31" t="e">
        <f t="shared" si="20"/>
        <v>#N/A</v>
      </c>
      <c r="AJ153" s="31" t="e">
        <f t="shared" si="20"/>
        <v>#N/A</v>
      </c>
      <c r="AK153" s="31" t="e">
        <f t="shared" si="20"/>
        <v>#N/A</v>
      </c>
      <c r="AL153" s="31" t="e">
        <f t="shared" si="20"/>
        <v>#N/A</v>
      </c>
      <c r="AM153" s="31" t="e">
        <f t="shared" si="20"/>
        <v>#N/A</v>
      </c>
      <c r="AN153" s="31" t="e">
        <f t="shared" si="20"/>
        <v>#N/A</v>
      </c>
      <c r="AO153" s="31" t="e">
        <f t="shared" si="20"/>
        <v>#N/A</v>
      </c>
      <c r="AP153" s="31" t="e">
        <f t="shared" si="20"/>
        <v>#N/A</v>
      </c>
      <c r="AQ153" s="31" t="e">
        <f t="shared" si="20"/>
        <v>#N/A</v>
      </c>
      <c r="AR153" s="31" t="e">
        <f t="shared" si="20"/>
        <v>#N/A</v>
      </c>
      <c r="AS153" s="31" t="e">
        <f t="shared" si="20"/>
        <v>#N/A</v>
      </c>
      <c r="AT153" s="31" t="e">
        <f t="shared" si="20"/>
        <v>#N/A</v>
      </c>
      <c r="AU153" s="31" t="e">
        <f t="shared" si="20"/>
        <v>#N/A</v>
      </c>
      <c r="AV153" s="31" t="e">
        <f t="shared" si="20"/>
        <v>#N/A</v>
      </c>
      <c r="AW153" s="31" t="e">
        <f t="shared" si="20"/>
        <v>#N/A</v>
      </c>
      <c r="AX153" s="31" t="e">
        <f t="shared" si="20"/>
        <v>#N/A</v>
      </c>
      <c r="AY153" s="31" t="e">
        <f t="shared" si="20"/>
        <v>#N/A</v>
      </c>
      <c r="AZ153" s="31" t="e">
        <f t="shared" si="20"/>
        <v>#N/A</v>
      </c>
      <c r="BA153" s="31" t="e">
        <f t="shared" si="20"/>
        <v>#N/A</v>
      </c>
      <c r="BB153" s="31" t="e">
        <f t="shared" si="20"/>
        <v>#N/A</v>
      </c>
      <c r="BC153" s="31" t="e">
        <f t="shared" si="20"/>
        <v>#N/A</v>
      </c>
    </row>
    <row r="154" spans="10:55" ht="15">
      <c r="J154" s="15" t="str">
        <f t="shared" si="14"/>
        <v>Здание 8</v>
      </c>
      <c r="K154" s="314" t="s">
        <v>604</v>
      </c>
      <c r="L154" s="314"/>
      <c r="M154" s="314"/>
      <c r="N154" s="315"/>
      <c r="O154" s="31" t="e">
        <f>VLOOKUP($K$115,$N$107:$BC$144,O$145,0)</f>
        <v>#N/A</v>
      </c>
      <c r="P154" s="31" t="e">
        <f aca="true" t="shared" si="21" ref="P154:BC154">VLOOKUP($K$115,$N$107:$BC$144,P$145,0)</f>
        <v>#N/A</v>
      </c>
      <c r="Q154" s="31" t="e">
        <f t="shared" si="21"/>
        <v>#N/A</v>
      </c>
      <c r="R154" s="31" t="e">
        <f t="shared" si="21"/>
        <v>#N/A</v>
      </c>
      <c r="S154" s="31" t="e">
        <f t="shared" si="21"/>
        <v>#N/A</v>
      </c>
      <c r="T154" s="31" t="e">
        <f t="shared" si="21"/>
        <v>#N/A</v>
      </c>
      <c r="U154" s="31" t="e">
        <f t="shared" si="21"/>
        <v>#N/A</v>
      </c>
      <c r="V154" s="31" t="e">
        <f t="shared" si="21"/>
        <v>#N/A</v>
      </c>
      <c r="W154" s="31" t="e">
        <f t="shared" si="21"/>
        <v>#N/A</v>
      </c>
      <c r="X154" s="31" t="e">
        <f t="shared" si="21"/>
        <v>#N/A</v>
      </c>
      <c r="Y154" s="31" t="e">
        <f t="shared" si="21"/>
        <v>#N/A</v>
      </c>
      <c r="Z154" s="31" t="e">
        <f t="shared" si="21"/>
        <v>#N/A</v>
      </c>
      <c r="AA154" s="31" t="e">
        <f t="shared" si="21"/>
        <v>#N/A</v>
      </c>
      <c r="AB154" s="31" t="e">
        <f t="shared" si="21"/>
        <v>#N/A</v>
      </c>
      <c r="AC154" s="31" t="e">
        <f t="shared" si="21"/>
        <v>#N/A</v>
      </c>
      <c r="AD154" s="31" t="e">
        <f t="shared" si="21"/>
        <v>#N/A</v>
      </c>
      <c r="AE154" s="31" t="e">
        <f t="shared" si="21"/>
        <v>#N/A</v>
      </c>
      <c r="AF154" s="31" t="e">
        <f t="shared" si="21"/>
        <v>#N/A</v>
      </c>
      <c r="AG154" s="31" t="e">
        <f t="shared" si="21"/>
        <v>#N/A</v>
      </c>
      <c r="AH154" s="31" t="e">
        <f t="shared" si="21"/>
        <v>#N/A</v>
      </c>
      <c r="AI154" s="31" t="e">
        <f t="shared" si="21"/>
        <v>#N/A</v>
      </c>
      <c r="AJ154" s="31" t="e">
        <f t="shared" si="21"/>
        <v>#N/A</v>
      </c>
      <c r="AK154" s="31" t="e">
        <f t="shared" si="21"/>
        <v>#N/A</v>
      </c>
      <c r="AL154" s="31" t="e">
        <f t="shared" si="21"/>
        <v>#N/A</v>
      </c>
      <c r="AM154" s="31" t="e">
        <f t="shared" si="21"/>
        <v>#N/A</v>
      </c>
      <c r="AN154" s="31" t="e">
        <f t="shared" si="21"/>
        <v>#N/A</v>
      </c>
      <c r="AO154" s="31" t="e">
        <f t="shared" si="21"/>
        <v>#N/A</v>
      </c>
      <c r="AP154" s="31" t="e">
        <f t="shared" si="21"/>
        <v>#N/A</v>
      </c>
      <c r="AQ154" s="31" t="e">
        <f t="shared" si="21"/>
        <v>#N/A</v>
      </c>
      <c r="AR154" s="31" t="e">
        <f t="shared" si="21"/>
        <v>#N/A</v>
      </c>
      <c r="AS154" s="31" t="e">
        <f t="shared" si="21"/>
        <v>#N/A</v>
      </c>
      <c r="AT154" s="31" t="e">
        <f t="shared" si="21"/>
        <v>#N/A</v>
      </c>
      <c r="AU154" s="31" t="e">
        <f t="shared" si="21"/>
        <v>#N/A</v>
      </c>
      <c r="AV154" s="31" t="e">
        <f t="shared" si="21"/>
        <v>#N/A</v>
      </c>
      <c r="AW154" s="31" t="e">
        <f t="shared" si="21"/>
        <v>#N/A</v>
      </c>
      <c r="AX154" s="31" t="e">
        <f t="shared" si="21"/>
        <v>#N/A</v>
      </c>
      <c r="AY154" s="31" t="e">
        <f t="shared" si="21"/>
        <v>#N/A</v>
      </c>
      <c r="AZ154" s="31" t="e">
        <f t="shared" si="21"/>
        <v>#N/A</v>
      </c>
      <c r="BA154" s="31" t="e">
        <f t="shared" si="21"/>
        <v>#N/A</v>
      </c>
      <c r="BB154" s="31" t="e">
        <f t="shared" si="21"/>
        <v>#N/A</v>
      </c>
      <c r="BC154" s="31" t="e">
        <f t="shared" si="21"/>
        <v>#N/A</v>
      </c>
    </row>
    <row r="155" spans="10:55" ht="15">
      <c r="J155" s="15" t="str">
        <f t="shared" si="14"/>
        <v>Здание 9</v>
      </c>
      <c r="K155" s="314" t="s">
        <v>604</v>
      </c>
      <c r="L155" s="314"/>
      <c r="M155" s="314"/>
      <c r="N155" s="315"/>
      <c r="O155" s="31" t="e">
        <f>VLOOKUP($K$116,$N$107:$BC$144,O$145,0)</f>
        <v>#N/A</v>
      </c>
      <c r="P155" s="31" t="e">
        <f aca="true" t="shared" si="22" ref="P155:BC155">VLOOKUP($K$116,$N$107:$BC$144,P$145,0)</f>
        <v>#N/A</v>
      </c>
      <c r="Q155" s="31" t="e">
        <f t="shared" si="22"/>
        <v>#N/A</v>
      </c>
      <c r="R155" s="31" t="e">
        <f t="shared" si="22"/>
        <v>#N/A</v>
      </c>
      <c r="S155" s="31" t="e">
        <f t="shared" si="22"/>
        <v>#N/A</v>
      </c>
      <c r="T155" s="31" t="e">
        <f t="shared" si="22"/>
        <v>#N/A</v>
      </c>
      <c r="U155" s="31" t="e">
        <f t="shared" si="22"/>
        <v>#N/A</v>
      </c>
      <c r="V155" s="31" t="e">
        <f t="shared" si="22"/>
        <v>#N/A</v>
      </c>
      <c r="W155" s="31" t="e">
        <f t="shared" si="22"/>
        <v>#N/A</v>
      </c>
      <c r="X155" s="31" t="e">
        <f t="shared" si="22"/>
        <v>#N/A</v>
      </c>
      <c r="Y155" s="31" t="e">
        <f t="shared" si="22"/>
        <v>#N/A</v>
      </c>
      <c r="Z155" s="31" t="e">
        <f t="shared" si="22"/>
        <v>#N/A</v>
      </c>
      <c r="AA155" s="31" t="e">
        <f t="shared" si="22"/>
        <v>#N/A</v>
      </c>
      <c r="AB155" s="31" t="e">
        <f t="shared" si="22"/>
        <v>#N/A</v>
      </c>
      <c r="AC155" s="31" t="e">
        <f t="shared" si="22"/>
        <v>#N/A</v>
      </c>
      <c r="AD155" s="31" t="e">
        <f t="shared" si="22"/>
        <v>#N/A</v>
      </c>
      <c r="AE155" s="31" t="e">
        <f t="shared" si="22"/>
        <v>#N/A</v>
      </c>
      <c r="AF155" s="31" t="e">
        <f t="shared" si="22"/>
        <v>#N/A</v>
      </c>
      <c r="AG155" s="31" t="e">
        <f t="shared" si="22"/>
        <v>#N/A</v>
      </c>
      <c r="AH155" s="31" t="e">
        <f t="shared" si="22"/>
        <v>#N/A</v>
      </c>
      <c r="AI155" s="31" t="e">
        <f t="shared" si="22"/>
        <v>#N/A</v>
      </c>
      <c r="AJ155" s="31" t="e">
        <f t="shared" si="22"/>
        <v>#N/A</v>
      </c>
      <c r="AK155" s="31" t="e">
        <f t="shared" si="22"/>
        <v>#N/A</v>
      </c>
      <c r="AL155" s="31" t="e">
        <f t="shared" si="22"/>
        <v>#N/A</v>
      </c>
      <c r="AM155" s="31" t="e">
        <f t="shared" si="22"/>
        <v>#N/A</v>
      </c>
      <c r="AN155" s="31" t="e">
        <f t="shared" si="22"/>
        <v>#N/A</v>
      </c>
      <c r="AO155" s="31" t="e">
        <f t="shared" si="22"/>
        <v>#N/A</v>
      </c>
      <c r="AP155" s="31" t="e">
        <f t="shared" si="22"/>
        <v>#N/A</v>
      </c>
      <c r="AQ155" s="31" t="e">
        <f t="shared" si="22"/>
        <v>#N/A</v>
      </c>
      <c r="AR155" s="31" t="e">
        <f t="shared" si="22"/>
        <v>#N/A</v>
      </c>
      <c r="AS155" s="31" t="e">
        <f t="shared" si="22"/>
        <v>#N/A</v>
      </c>
      <c r="AT155" s="31" t="e">
        <f t="shared" si="22"/>
        <v>#N/A</v>
      </c>
      <c r="AU155" s="31" t="e">
        <f t="shared" si="22"/>
        <v>#N/A</v>
      </c>
      <c r="AV155" s="31" t="e">
        <f t="shared" si="22"/>
        <v>#N/A</v>
      </c>
      <c r="AW155" s="31" t="e">
        <f t="shared" si="22"/>
        <v>#N/A</v>
      </c>
      <c r="AX155" s="31" t="e">
        <f t="shared" si="22"/>
        <v>#N/A</v>
      </c>
      <c r="AY155" s="31" t="e">
        <f t="shared" si="22"/>
        <v>#N/A</v>
      </c>
      <c r="AZ155" s="31" t="e">
        <f t="shared" si="22"/>
        <v>#N/A</v>
      </c>
      <c r="BA155" s="31" t="e">
        <f t="shared" si="22"/>
        <v>#N/A</v>
      </c>
      <c r="BB155" s="31" t="e">
        <f t="shared" si="22"/>
        <v>#N/A</v>
      </c>
      <c r="BC155" s="31" t="e">
        <f t="shared" si="22"/>
        <v>#N/A</v>
      </c>
    </row>
    <row r="156" spans="10:55" ht="15">
      <c r="J156" s="15" t="str">
        <f t="shared" si="14"/>
        <v>Здание 10</v>
      </c>
      <c r="K156" s="314" t="s">
        <v>604</v>
      </c>
      <c r="L156" s="314"/>
      <c r="M156" s="314"/>
      <c r="N156" s="315"/>
      <c r="O156" s="31" t="e">
        <f>VLOOKUP($K$117,$N$107:$BC$144,O$145,0)</f>
        <v>#N/A</v>
      </c>
      <c r="P156" s="31" t="e">
        <f aca="true" t="shared" si="23" ref="P156:BC156">VLOOKUP($K$117,$N$107:$BC$144,P$145,0)</f>
        <v>#N/A</v>
      </c>
      <c r="Q156" s="31" t="e">
        <f t="shared" si="23"/>
        <v>#N/A</v>
      </c>
      <c r="R156" s="31" t="e">
        <f t="shared" si="23"/>
        <v>#N/A</v>
      </c>
      <c r="S156" s="31" t="e">
        <f t="shared" si="23"/>
        <v>#N/A</v>
      </c>
      <c r="T156" s="31" t="e">
        <f t="shared" si="23"/>
        <v>#N/A</v>
      </c>
      <c r="U156" s="31" t="e">
        <f t="shared" si="23"/>
        <v>#N/A</v>
      </c>
      <c r="V156" s="31" t="e">
        <f t="shared" si="23"/>
        <v>#N/A</v>
      </c>
      <c r="W156" s="31" t="e">
        <f t="shared" si="23"/>
        <v>#N/A</v>
      </c>
      <c r="X156" s="31" t="e">
        <f t="shared" si="23"/>
        <v>#N/A</v>
      </c>
      <c r="Y156" s="31" t="e">
        <f t="shared" si="23"/>
        <v>#N/A</v>
      </c>
      <c r="Z156" s="31" t="e">
        <f t="shared" si="23"/>
        <v>#N/A</v>
      </c>
      <c r="AA156" s="31" t="e">
        <f t="shared" si="23"/>
        <v>#N/A</v>
      </c>
      <c r="AB156" s="31" t="e">
        <f t="shared" si="23"/>
        <v>#N/A</v>
      </c>
      <c r="AC156" s="31" t="e">
        <f t="shared" si="23"/>
        <v>#N/A</v>
      </c>
      <c r="AD156" s="31" t="e">
        <f t="shared" si="23"/>
        <v>#N/A</v>
      </c>
      <c r="AE156" s="31" t="e">
        <f t="shared" si="23"/>
        <v>#N/A</v>
      </c>
      <c r="AF156" s="31" t="e">
        <f t="shared" si="23"/>
        <v>#N/A</v>
      </c>
      <c r="AG156" s="31" t="e">
        <f t="shared" si="23"/>
        <v>#N/A</v>
      </c>
      <c r="AH156" s="31" t="e">
        <f t="shared" si="23"/>
        <v>#N/A</v>
      </c>
      <c r="AI156" s="31" t="e">
        <f t="shared" si="23"/>
        <v>#N/A</v>
      </c>
      <c r="AJ156" s="31" t="e">
        <f t="shared" si="23"/>
        <v>#N/A</v>
      </c>
      <c r="AK156" s="31" t="e">
        <f t="shared" si="23"/>
        <v>#N/A</v>
      </c>
      <c r="AL156" s="31" t="e">
        <f t="shared" si="23"/>
        <v>#N/A</v>
      </c>
      <c r="AM156" s="31" t="e">
        <f t="shared" si="23"/>
        <v>#N/A</v>
      </c>
      <c r="AN156" s="31" t="e">
        <f t="shared" si="23"/>
        <v>#N/A</v>
      </c>
      <c r="AO156" s="31" t="e">
        <f t="shared" si="23"/>
        <v>#N/A</v>
      </c>
      <c r="AP156" s="31" t="e">
        <f t="shared" si="23"/>
        <v>#N/A</v>
      </c>
      <c r="AQ156" s="31" t="e">
        <f t="shared" si="23"/>
        <v>#N/A</v>
      </c>
      <c r="AR156" s="31" t="e">
        <f t="shared" si="23"/>
        <v>#N/A</v>
      </c>
      <c r="AS156" s="31" t="e">
        <f t="shared" si="23"/>
        <v>#N/A</v>
      </c>
      <c r="AT156" s="31" t="e">
        <f t="shared" si="23"/>
        <v>#N/A</v>
      </c>
      <c r="AU156" s="31" t="e">
        <f t="shared" si="23"/>
        <v>#N/A</v>
      </c>
      <c r="AV156" s="31" t="e">
        <f t="shared" si="23"/>
        <v>#N/A</v>
      </c>
      <c r="AW156" s="31" t="e">
        <f t="shared" si="23"/>
        <v>#N/A</v>
      </c>
      <c r="AX156" s="31" t="e">
        <f t="shared" si="23"/>
        <v>#N/A</v>
      </c>
      <c r="AY156" s="31" t="e">
        <f t="shared" si="23"/>
        <v>#N/A</v>
      </c>
      <c r="AZ156" s="31" t="e">
        <f t="shared" si="23"/>
        <v>#N/A</v>
      </c>
      <c r="BA156" s="31" t="e">
        <f t="shared" si="23"/>
        <v>#N/A</v>
      </c>
      <c r="BB156" s="31" t="e">
        <f t="shared" si="23"/>
        <v>#N/A</v>
      </c>
      <c r="BC156" s="31" t="e">
        <f t="shared" si="23"/>
        <v>#N/A</v>
      </c>
    </row>
    <row r="157" spans="11:55" ht="15">
      <c r="K157" s="316" t="s">
        <v>605</v>
      </c>
      <c r="L157" s="316"/>
      <c r="M157" s="316"/>
      <c r="N157" s="316"/>
      <c r="O157" s="31">
        <f>O144</f>
        <v>1.4</v>
      </c>
      <c r="P157" s="31">
        <f aca="true" t="shared" si="24" ref="P157:BC157">P144</f>
        <v>1.44</v>
      </c>
      <c r="Q157" s="31">
        <f t="shared" si="24"/>
        <v>1.48</v>
      </c>
      <c r="R157" s="31">
        <f t="shared" si="24"/>
        <v>1.52</v>
      </c>
      <c r="S157" s="31">
        <f t="shared" si="24"/>
        <v>1.56</v>
      </c>
      <c r="T157" s="31">
        <f t="shared" si="24"/>
        <v>1.6</v>
      </c>
      <c r="U157" s="31">
        <f t="shared" si="24"/>
        <v>1.6400000000000001</v>
      </c>
      <c r="V157" s="31">
        <f t="shared" si="24"/>
        <v>1.68</v>
      </c>
      <c r="W157" s="31">
        <f t="shared" si="24"/>
        <v>1.72</v>
      </c>
      <c r="X157" s="31">
        <f t="shared" si="24"/>
        <v>1.76</v>
      </c>
      <c r="Y157" s="31">
        <f t="shared" si="24"/>
        <v>1.8</v>
      </c>
      <c r="Z157" s="31">
        <f t="shared" si="24"/>
        <v>1.84</v>
      </c>
      <c r="AA157" s="31">
        <f t="shared" si="24"/>
        <v>1.8800000000000001</v>
      </c>
      <c r="AB157" s="31">
        <f t="shared" si="24"/>
        <v>1.92</v>
      </c>
      <c r="AC157" s="31">
        <f t="shared" si="24"/>
        <v>1.96</v>
      </c>
      <c r="AD157" s="31">
        <f t="shared" si="24"/>
        <v>2</v>
      </c>
      <c r="AE157" s="31">
        <f t="shared" si="24"/>
        <v>2.04</v>
      </c>
      <c r="AF157" s="31">
        <f t="shared" si="24"/>
        <v>2.08</v>
      </c>
      <c r="AG157" s="31">
        <f t="shared" si="24"/>
        <v>2.12</v>
      </c>
      <c r="AH157" s="31">
        <f t="shared" si="24"/>
        <v>2.16</v>
      </c>
      <c r="AI157" s="31">
        <f t="shared" si="24"/>
        <v>2.2</v>
      </c>
      <c r="AJ157" s="31">
        <f t="shared" si="24"/>
        <v>2.22</v>
      </c>
      <c r="AK157" s="31">
        <f t="shared" si="24"/>
        <v>2.24</v>
      </c>
      <c r="AL157" s="31">
        <f t="shared" si="24"/>
        <v>2.2600000000000002</v>
      </c>
      <c r="AM157" s="31">
        <f t="shared" si="24"/>
        <v>2.2800000000000002</v>
      </c>
      <c r="AN157" s="31">
        <f t="shared" si="24"/>
        <v>2.3000000000000003</v>
      </c>
      <c r="AO157" s="31">
        <f t="shared" si="24"/>
        <v>2.3200000000000003</v>
      </c>
      <c r="AP157" s="31">
        <f t="shared" si="24"/>
        <v>2.3400000000000003</v>
      </c>
      <c r="AQ157" s="31">
        <f t="shared" si="24"/>
        <v>2.3600000000000003</v>
      </c>
      <c r="AR157" s="31">
        <f t="shared" si="24"/>
        <v>2.3800000000000003</v>
      </c>
      <c r="AS157" s="31">
        <f t="shared" si="24"/>
        <v>2.6</v>
      </c>
      <c r="AT157" s="31">
        <f t="shared" si="24"/>
        <v>2.64</v>
      </c>
      <c r="AU157" s="31">
        <f t="shared" si="24"/>
        <v>2.68</v>
      </c>
      <c r="AV157" s="31">
        <f t="shared" si="24"/>
        <v>2.72</v>
      </c>
      <c r="AW157" s="31">
        <f t="shared" si="24"/>
        <v>2.7600000000000002</v>
      </c>
      <c r="AX157" s="31">
        <f t="shared" si="24"/>
        <v>2.8</v>
      </c>
      <c r="AY157" s="31">
        <f t="shared" si="24"/>
        <v>2.84</v>
      </c>
      <c r="AZ157" s="31">
        <f t="shared" si="24"/>
        <v>2.88</v>
      </c>
      <c r="BA157" s="31">
        <f t="shared" si="24"/>
        <v>2.92</v>
      </c>
      <c r="BB157" s="31">
        <f t="shared" si="24"/>
        <v>2.96</v>
      </c>
      <c r="BC157" s="31">
        <f t="shared" si="24"/>
        <v>3</v>
      </c>
    </row>
    <row r="158" spans="11:55" ht="15">
      <c r="K158" s="316" t="s">
        <v>607</v>
      </c>
      <c r="L158" s="316"/>
      <c r="M158" s="316"/>
      <c r="N158" s="316"/>
      <c r="O158" s="31">
        <v>0.74</v>
      </c>
      <c r="P158" s="31">
        <v>0.765</v>
      </c>
      <c r="Q158" s="31">
        <v>0.79</v>
      </c>
      <c r="R158" s="31">
        <v>0.815</v>
      </c>
      <c r="S158" s="31">
        <v>0.84</v>
      </c>
      <c r="T158" s="31">
        <v>0.865</v>
      </c>
      <c r="U158" s="31">
        <v>0.89</v>
      </c>
      <c r="V158" s="31">
        <v>0.915</v>
      </c>
      <c r="W158" s="31">
        <v>0.94</v>
      </c>
      <c r="X158" s="31">
        <v>0.965</v>
      </c>
      <c r="Y158" s="31">
        <v>0.99</v>
      </c>
      <c r="Z158" s="31">
        <v>1.014</v>
      </c>
      <c r="AA158" s="31">
        <v>1.038</v>
      </c>
      <c r="AB158" s="31">
        <v>1.062</v>
      </c>
      <c r="AC158" s="31">
        <v>1.086</v>
      </c>
      <c r="AD158" s="31">
        <v>1.11</v>
      </c>
      <c r="AE158" s="31">
        <v>1.1360000000000001</v>
      </c>
      <c r="AF158" s="31">
        <v>1.1620000000000001</v>
      </c>
      <c r="AG158" s="31">
        <v>1.188</v>
      </c>
      <c r="AH158" s="31">
        <v>1.214</v>
      </c>
      <c r="AI158" s="31">
        <v>1.24</v>
      </c>
      <c r="AJ158" s="31">
        <v>1.264</v>
      </c>
      <c r="AK158" s="31">
        <v>1.288</v>
      </c>
      <c r="AL158" s="31">
        <v>1.312</v>
      </c>
      <c r="AM158" s="31">
        <v>1.336</v>
      </c>
      <c r="AN158" s="31">
        <v>1.3599999999999999</v>
      </c>
      <c r="AO158" s="31">
        <v>1.384</v>
      </c>
      <c r="AP158" s="31">
        <v>1.408</v>
      </c>
      <c r="AQ158" s="31">
        <v>1.432</v>
      </c>
      <c r="AR158" s="31">
        <v>1.456</v>
      </c>
      <c r="AS158" s="31">
        <v>1.48</v>
      </c>
      <c r="AT158" s="31">
        <v>1.505</v>
      </c>
      <c r="AU158" s="31">
        <v>1.53</v>
      </c>
      <c r="AV158" s="31">
        <v>1.555</v>
      </c>
      <c r="AW158" s="31">
        <v>1.58</v>
      </c>
      <c r="AX158" s="31">
        <v>1.605</v>
      </c>
      <c r="AY158" s="31">
        <v>1.63</v>
      </c>
      <c r="AZ158" s="31">
        <v>1.655</v>
      </c>
      <c r="BA158" s="31">
        <v>1.68</v>
      </c>
      <c r="BB158" s="31">
        <v>1.705</v>
      </c>
      <c r="BC158" s="31">
        <v>1.73</v>
      </c>
    </row>
    <row r="159" spans="11:55" ht="15">
      <c r="K159" s="84"/>
      <c r="L159" s="84"/>
      <c r="M159" s="84"/>
      <c r="N159" s="84"/>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row>
    <row r="160" spans="11:55" ht="15">
      <c r="K160" s="84"/>
      <c r="L160" s="84"/>
      <c r="M160" s="84"/>
      <c r="N160" s="84"/>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row>
    <row r="161" spans="11:55" ht="15">
      <c r="K161" s="84"/>
      <c r="L161" s="84"/>
      <c r="M161" s="84"/>
      <c r="N161" s="84"/>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row>
    <row r="162" spans="11:55" ht="15">
      <c r="K162" s="84"/>
      <c r="L162" s="84"/>
      <c r="M162" s="84"/>
      <c r="N162" s="84"/>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row>
    <row r="163" spans="11:55" ht="15">
      <c r="K163" s="84"/>
      <c r="L163" s="84"/>
      <c r="M163" s="84"/>
      <c r="N163" s="84"/>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row>
    <row r="164" spans="11:55" ht="15">
      <c r="K164" s="84"/>
      <c r="L164" s="84"/>
      <c r="M164" s="84"/>
      <c r="N164" s="84"/>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row>
    <row r="165" spans="11:55" ht="15">
      <c r="K165" s="84"/>
      <c r="L165" s="84"/>
      <c r="M165" s="84"/>
      <c r="N165" s="84"/>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row>
    <row r="166" spans="11:55" ht="15">
      <c r="K166" s="84"/>
      <c r="L166" s="84"/>
      <c r="M166" s="84"/>
      <c r="N166" s="84"/>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row>
    <row r="167" spans="11:55" ht="15">
      <c r="K167" s="84"/>
      <c r="L167" s="84"/>
      <c r="M167" s="84"/>
      <c r="N167" s="84"/>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row>
    <row r="168" spans="11:55" ht="15">
      <c r="K168" s="84"/>
      <c r="L168" s="84"/>
      <c r="M168" s="84"/>
      <c r="N168" s="84"/>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row>
    <row r="169" spans="11:55" ht="15">
      <c r="K169" s="84"/>
      <c r="L169" s="84"/>
      <c r="M169" s="84"/>
      <c r="N169" s="84"/>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row>
    <row r="170" spans="11:55" ht="15">
      <c r="K170" s="84"/>
      <c r="L170" s="84"/>
      <c r="M170" s="84"/>
      <c r="N170" s="84"/>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row>
    <row r="174" spans="2:15" ht="15">
      <c r="B174" s="15" t="s">
        <v>618</v>
      </c>
      <c r="D174" s="23">
        <f>'Исходная информация'!G35</f>
        <v>31</v>
      </c>
      <c r="E174" s="23">
        <f>'Исходная информация'!H35</f>
        <v>28</v>
      </c>
      <c r="F174" s="23">
        <f>'Исходная информация'!I35</f>
        <v>31</v>
      </c>
      <c r="G174" s="23">
        <f>'Исходная информация'!J35</f>
        <v>30</v>
      </c>
      <c r="H174" s="23">
        <f>'Исходная информация'!K35</f>
        <v>5</v>
      </c>
      <c r="I174" s="23">
        <f>'Исходная информация'!L35</f>
        <v>0</v>
      </c>
      <c r="J174" s="23">
        <f>'Исходная информация'!M35</f>
        <v>0</v>
      </c>
      <c r="K174" s="23">
        <f>'Исходная информация'!N35</f>
        <v>0</v>
      </c>
      <c r="L174" s="23">
        <f>'Исходная информация'!O35</f>
        <v>0</v>
      </c>
      <c r="M174" s="23">
        <f>'Исходная информация'!P35</f>
        <v>18</v>
      </c>
      <c r="N174" s="23">
        <f>'Исходная информация'!Q35</f>
        <v>30</v>
      </c>
      <c r="O174" s="23">
        <f>'Исходная информация'!R35</f>
        <v>31</v>
      </c>
    </row>
    <row r="175" spans="2:15" ht="15">
      <c r="B175" s="15" t="s">
        <v>619</v>
      </c>
      <c r="D175" s="15">
        <f>'Финальный лист'!E8</f>
        <v>0</v>
      </c>
      <c r="E175" s="15">
        <f>'Финальный лист'!F8</f>
        <v>0</v>
      </c>
      <c r="F175" s="15">
        <f>'Финальный лист'!G8</f>
        <v>0</v>
      </c>
      <c r="G175" s="15">
        <f>'Финальный лист'!H8</f>
        <v>0</v>
      </c>
      <c r="H175" s="15">
        <f>'Финальный лист'!I8</f>
        <v>0</v>
      </c>
      <c r="I175" s="15">
        <f>'Финальный лист'!J8</f>
        <v>0</v>
      </c>
      <c r="J175" s="15">
        <f>'Финальный лист'!K8</f>
        <v>0</v>
      </c>
      <c r="K175" s="15">
        <f>'Финальный лист'!L8</f>
        <v>0</v>
      </c>
      <c r="L175" s="15">
        <f>'Финальный лист'!M8</f>
        <v>0</v>
      </c>
      <c r="M175" s="15">
        <f>'Финальный лист'!N8</f>
        <v>0</v>
      </c>
      <c r="N175" s="15">
        <f>'Финальный лист'!O8</f>
        <v>0</v>
      </c>
      <c r="O175" s="15">
        <f>'Финальный лист'!P8</f>
        <v>0</v>
      </c>
    </row>
    <row r="176" spans="2:15" ht="15">
      <c r="B176" s="15" t="s">
        <v>620</v>
      </c>
      <c r="D176" s="15" t="s">
        <v>4</v>
      </c>
      <c r="E176" s="15" t="s">
        <v>5</v>
      </c>
      <c r="F176" s="15" t="s">
        <v>6</v>
      </c>
      <c r="G176" s="15" t="s">
        <v>7</v>
      </c>
      <c r="H176" s="15" t="s">
        <v>8</v>
      </c>
      <c r="I176" s="15" t="s">
        <v>9</v>
      </c>
      <c r="J176" s="15" t="s">
        <v>10</v>
      </c>
      <c r="K176" s="15" t="s">
        <v>11</v>
      </c>
      <c r="L176" s="15" t="s">
        <v>12</v>
      </c>
      <c r="M176" s="15" t="s">
        <v>13</v>
      </c>
      <c r="N176" s="15" t="s">
        <v>14</v>
      </c>
      <c r="O176" s="15" t="s">
        <v>15</v>
      </c>
    </row>
    <row r="182" ht="15">
      <c r="B182" s="15" t="s">
        <v>665</v>
      </c>
    </row>
    <row r="183" ht="15">
      <c r="B183" s="15" t="s">
        <v>666</v>
      </c>
    </row>
    <row r="186" ht="15">
      <c r="B186" s="15" t="s">
        <v>667</v>
      </c>
    </row>
    <row r="187" ht="15">
      <c r="B187" s="15" t="s">
        <v>668</v>
      </c>
    </row>
    <row r="188" ht="15">
      <c r="B188" s="15" t="s">
        <v>669</v>
      </c>
    </row>
  </sheetData>
  <sheetProtection sheet="1" objects="1" scenarios="1" selectLockedCells="1" selectUnlockedCells="1"/>
  <mergeCells count="20">
    <mergeCell ref="N107:N108"/>
    <mergeCell ref="O107:BC107"/>
    <mergeCell ref="C17:D17"/>
    <mergeCell ref="B107:B109"/>
    <mergeCell ref="C107:H107"/>
    <mergeCell ref="C108:H108"/>
    <mergeCell ref="B119:H119"/>
    <mergeCell ref="K148:N148"/>
    <mergeCell ref="K149:N149"/>
    <mergeCell ref="K150:N150"/>
    <mergeCell ref="K151:N151"/>
    <mergeCell ref="K152:N152"/>
    <mergeCell ref="K155:N155"/>
    <mergeCell ref="K156:N156"/>
    <mergeCell ref="K147:N147"/>
    <mergeCell ref="K157:N157"/>
    <mergeCell ref="K158:N158"/>
    <mergeCell ref="B120:H120"/>
    <mergeCell ref="K153:N153"/>
    <mergeCell ref="K154:N154"/>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Y613"/>
  <sheetViews>
    <sheetView zoomScalePageLayoutView="0" workbookViewId="0" topLeftCell="B484">
      <selection activeCell="J478" sqref="J478"/>
    </sheetView>
  </sheetViews>
  <sheetFormatPr defaultColWidth="9.140625" defaultRowHeight="15"/>
  <cols>
    <col min="1" max="1" width="9.140625" style="34" customWidth="1"/>
    <col min="2" max="2" width="37.28125" style="34" bestFit="1" customWidth="1"/>
    <col min="3" max="3" width="37.28125" style="34" customWidth="1"/>
    <col min="4" max="5" width="6.8515625" style="34" customWidth="1"/>
    <col min="6" max="6" width="12.8515625" style="34" bestFit="1" customWidth="1"/>
    <col min="7" max="16384" width="9.140625" style="34" customWidth="1"/>
  </cols>
  <sheetData>
    <row r="1" ht="15">
      <c r="G1" s="34">
        <v>1</v>
      </c>
    </row>
    <row r="2" spans="2:25" ht="15" customHeight="1">
      <c r="B2" s="334" t="s">
        <v>40</v>
      </c>
      <c r="C2" s="112"/>
      <c r="D2" s="112"/>
      <c r="E2" s="112"/>
      <c r="F2" s="334" t="s">
        <v>41</v>
      </c>
      <c r="G2" s="333" t="s">
        <v>42</v>
      </c>
      <c r="H2" s="333"/>
      <c r="I2" s="333" t="s">
        <v>43</v>
      </c>
      <c r="J2" s="333"/>
      <c r="K2" s="335" t="s">
        <v>44</v>
      </c>
      <c r="L2" s="335" t="s">
        <v>45</v>
      </c>
      <c r="M2" s="333" t="s">
        <v>46</v>
      </c>
      <c r="N2" s="333" t="s">
        <v>47</v>
      </c>
      <c r="O2" s="333"/>
      <c r="P2" s="333"/>
      <c r="Q2" s="333"/>
      <c r="R2" s="333"/>
      <c r="S2" s="333"/>
      <c r="T2" s="333" t="s">
        <v>48</v>
      </c>
      <c r="U2" s="333" t="s">
        <v>49</v>
      </c>
      <c r="V2" s="333" t="s">
        <v>50</v>
      </c>
      <c r="W2" s="333" t="s">
        <v>51</v>
      </c>
      <c r="X2" s="333" t="s">
        <v>52</v>
      </c>
      <c r="Y2" s="333" t="s">
        <v>53</v>
      </c>
    </row>
    <row r="3" spans="2:25" ht="18.75" customHeight="1">
      <c r="B3" s="334"/>
      <c r="C3" s="112"/>
      <c r="D3" s="112"/>
      <c r="E3" s="112"/>
      <c r="F3" s="334"/>
      <c r="G3" s="333"/>
      <c r="H3" s="333"/>
      <c r="I3" s="333"/>
      <c r="J3" s="333"/>
      <c r="K3" s="335"/>
      <c r="L3" s="335"/>
      <c r="M3" s="333"/>
      <c r="N3" s="336" t="s">
        <v>54</v>
      </c>
      <c r="O3" s="337"/>
      <c r="P3" s="336" t="s">
        <v>55</v>
      </c>
      <c r="Q3" s="337"/>
      <c r="R3" s="336" t="s">
        <v>56</v>
      </c>
      <c r="S3" s="337"/>
      <c r="T3" s="333"/>
      <c r="U3" s="333"/>
      <c r="V3" s="333"/>
      <c r="W3" s="333"/>
      <c r="X3" s="333"/>
      <c r="Y3" s="333"/>
    </row>
    <row r="4" spans="2:25" ht="38.25">
      <c r="B4" s="334"/>
      <c r="C4" s="112"/>
      <c r="D4" s="112"/>
      <c r="E4" s="112"/>
      <c r="F4" s="334"/>
      <c r="G4" s="114">
        <v>0.98</v>
      </c>
      <c r="H4" s="114">
        <v>0.92</v>
      </c>
      <c r="I4" s="114">
        <v>0.98</v>
      </c>
      <c r="J4" s="114">
        <v>0.92</v>
      </c>
      <c r="K4" s="335"/>
      <c r="L4" s="335"/>
      <c r="M4" s="333"/>
      <c r="N4" s="113" t="s">
        <v>57</v>
      </c>
      <c r="O4" s="113" t="s">
        <v>58</v>
      </c>
      <c r="P4" s="113" t="s">
        <v>57</v>
      </c>
      <c r="Q4" s="113" t="s">
        <v>58</v>
      </c>
      <c r="R4" s="113" t="s">
        <v>57</v>
      </c>
      <c r="S4" s="6" t="s">
        <v>58</v>
      </c>
      <c r="T4" s="333"/>
      <c r="U4" s="333"/>
      <c r="V4" s="333"/>
      <c r="W4" s="333"/>
      <c r="X4" s="333"/>
      <c r="Y4" s="333"/>
    </row>
    <row r="5" spans="2:25" ht="15">
      <c r="B5" s="7" t="s">
        <v>59</v>
      </c>
      <c r="C5" s="7"/>
      <c r="D5" s="7"/>
      <c r="E5" s="7"/>
      <c r="F5" s="86" t="s">
        <v>60</v>
      </c>
      <c r="G5" s="8">
        <v>-39</v>
      </c>
      <c r="H5" s="8">
        <v>-38</v>
      </c>
      <c r="I5" s="8">
        <v>-35</v>
      </c>
      <c r="J5" s="8">
        <v>-33</v>
      </c>
      <c r="K5" s="9">
        <v>-19</v>
      </c>
      <c r="L5" s="9">
        <v>-48</v>
      </c>
      <c r="M5" s="10">
        <v>7.6</v>
      </c>
      <c r="N5" s="10">
        <v>175</v>
      </c>
      <c r="O5" s="10">
        <v>-8.3</v>
      </c>
      <c r="P5" s="10">
        <v>249</v>
      </c>
      <c r="Q5" s="10">
        <v>-4.7</v>
      </c>
      <c r="R5" s="10">
        <v>268</v>
      </c>
      <c r="S5" s="11">
        <v>-3.7</v>
      </c>
      <c r="T5" s="10">
        <v>85</v>
      </c>
      <c r="U5" s="10">
        <v>85</v>
      </c>
      <c r="V5" s="10">
        <v>150</v>
      </c>
      <c r="W5" s="10" t="s">
        <v>61</v>
      </c>
      <c r="X5" s="10">
        <v>3.2</v>
      </c>
      <c r="Y5" s="118">
        <v>3.9</v>
      </c>
    </row>
    <row r="6" spans="2:25" s="49" customFormat="1" ht="15">
      <c r="B6" s="119">
        <v>1</v>
      </c>
      <c r="C6" s="120">
        <v>2</v>
      </c>
      <c r="D6" s="120">
        <v>3</v>
      </c>
      <c r="E6" s="120">
        <v>4</v>
      </c>
      <c r="F6" s="120">
        <v>5</v>
      </c>
      <c r="G6" s="120">
        <v>6</v>
      </c>
      <c r="H6" s="120">
        <v>7</v>
      </c>
      <c r="I6" s="121">
        <f aca="true" t="shared" si="0" ref="I6:Y6">H6+1</f>
        <v>8</v>
      </c>
      <c r="J6" s="121">
        <f t="shared" si="0"/>
        <v>9</v>
      </c>
      <c r="K6" s="121">
        <f t="shared" si="0"/>
        <v>10</v>
      </c>
      <c r="L6" s="121">
        <f t="shared" si="0"/>
        <v>11</v>
      </c>
      <c r="M6" s="121">
        <f t="shared" si="0"/>
        <v>12</v>
      </c>
      <c r="N6" s="121">
        <f t="shared" si="0"/>
        <v>13</v>
      </c>
      <c r="O6" s="121">
        <f t="shared" si="0"/>
        <v>14</v>
      </c>
      <c r="P6" s="121">
        <f t="shared" si="0"/>
        <v>15</v>
      </c>
      <c r="Q6" s="121">
        <f t="shared" si="0"/>
        <v>16</v>
      </c>
      <c r="R6" s="121">
        <f t="shared" si="0"/>
        <v>17</v>
      </c>
      <c r="S6" s="121">
        <f t="shared" si="0"/>
        <v>18</v>
      </c>
      <c r="T6" s="121">
        <f t="shared" si="0"/>
        <v>19</v>
      </c>
      <c r="U6" s="121">
        <f t="shared" si="0"/>
        <v>20</v>
      </c>
      <c r="V6" s="121">
        <f t="shared" si="0"/>
        <v>21</v>
      </c>
      <c r="W6" s="121">
        <f t="shared" si="0"/>
        <v>22</v>
      </c>
      <c r="X6" s="121">
        <f t="shared" si="0"/>
        <v>23</v>
      </c>
      <c r="Y6" s="121">
        <f t="shared" si="0"/>
        <v>24</v>
      </c>
    </row>
    <row r="7" spans="2:25" ht="15.75">
      <c r="B7" s="338" t="s">
        <v>62</v>
      </c>
      <c r="C7" s="339"/>
      <c r="D7" s="339"/>
      <c r="E7" s="339"/>
      <c r="F7" s="340"/>
      <c r="G7" s="340"/>
      <c r="H7" s="340"/>
      <c r="I7" s="340"/>
      <c r="J7" s="340"/>
      <c r="K7" s="340"/>
      <c r="L7" s="340"/>
      <c r="M7" s="340"/>
      <c r="N7" s="340"/>
      <c r="O7" s="340"/>
      <c r="P7" s="340"/>
      <c r="Q7" s="340"/>
      <c r="R7" s="340"/>
      <c r="S7" s="340"/>
      <c r="T7" s="340"/>
      <c r="U7" s="340"/>
      <c r="V7" s="340"/>
      <c r="W7" s="340"/>
      <c r="X7" s="340"/>
      <c r="Y7" s="341"/>
    </row>
    <row r="8" spans="1:25" ht="15">
      <c r="A8" s="34">
        <f>D8</f>
        <v>1</v>
      </c>
      <c r="B8" s="122" t="s">
        <v>682</v>
      </c>
      <c r="C8" s="122" t="str">
        <f>B8&amp;E8</f>
        <v>Алтайский край1</v>
      </c>
      <c r="D8" s="122">
        <v>1</v>
      </c>
      <c r="E8" s="122">
        <v>1</v>
      </c>
      <c r="F8" s="123" t="s">
        <v>683</v>
      </c>
      <c r="G8" s="123">
        <v>-44</v>
      </c>
      <c r="H8" s="123">
        <v>-42</v>
      </c>
      <c r="I8" s="123">
        <v>-41</v>
      </c>
      <c r="J8" s="123">
        <v>-38</v>
      </c>
      <c r="K8" s="123">
        <v>-23</v>
      </c>
      <c r="L8" s="123">
        <v>-46</v>
      </c>
      <c r="M8" s="123">
        <v>9.5</v>
      </c>
      <c r="N8" s="123">
        <v>164</v>
      </c>
      <c r="O8" s="123">
        <v>-11.5</v>
      </c>
      <c r="P8" s="123">
        <v>216</v>
      </c>
      <c r="Q8" s="123">
        <v>-7.8</v>
      </c>
      <c r="R8" s="123">
        <v>230</v>
      </c>
      <c r="S8" s="123">
        <v>-6.7</v>
      </c>
      <c r="T8" s="123">
        <v>80</v>
      </c>
      <c r="U8" s="123">
        <v>78</v>
      </c>
      <c r="V8" s="123">
        <v>130</v>
      </c>
      <c r="W8" s="123" t="s">
        <v>684</v>
      </c>
      <c r="X8" s="123">
        <v>6.8</v>
      </c>
      <c r="Y8" s="123" t="s">
        <v>685</v>
      </c>
    </row>
    <row r="9" spans="1:25" ht="15">
      <c r="A9" s="34">
        <f aca="true" t="shared" si="1" ref="A9:A72">D9</f>
        <v>1</v>
      </c>
      <c r="B9" s="122" t="s">
        <v>682</v>
      </c>
      <c r="C9" s="122" t="str">
        <f aca="true" t="shared" si="2" ref="C9:C72">B9&amp;E9</f>
        <v>Алтайский край2</v>
      </c>
      <c r="D9" s="122">
        <f aca="true" t="shared" si="3" ref="D9:D72">IF(B8=B9,D8,D8+1)</f>
        <v>1</v>
      </c>
      <c r="E9" s="122">
        <f>IF(D8=D9,E8+1,1)</f>
        <v>2</v>
      </c>
      <c r="F9" s="123" t="s">
        <v>65</v>
      </c>
      <c r="G9" s="123">
        <v>-44</v>
      </c>
      <c r="H9" s="123">
        <v>-40</v>
      </c>
      <c r="I9" s="123">
        <v>-39</v>
      </c>
      <c r="J9" s="123">
        <v>-36</v>
      </c>
      <c r="K9" s="123">
        <v>-21</v>
      </c>
      <c r="L9" s="123">
        <v>-52</v>
      </c>
      <c r="M9" s="123">
        <v>9.3</v>
      </c>
      <c r="N9" s="123">
        <v>163</v>
      </c>
      <c r="O9" s="123">
        <v>-11.1</v>
      </c>
      <c r="P9" s="123">
        <v>213</v>
      </c>
      <c r="Q9" s="123">
        <v>-7.5</v>
      </c>
      <c r="R9" s="123">
        <v>230</v>
      </c>
      <c r="S9" s="123">
        <v>-6.3</v>
      </c>
      <c r="T9" s="123">
        <v>78</v>
      </c>
      <c r="U9" s="123">
        <v>75</v>
      </c>
      <c r="V9" s="123">
        <v>117</v>
      </c>
      <c r="W9" s="123" t="s">
        <v>684</v>
      </c>
      <c r="X9" s="123">
        <v>4</v>
      </c>
      <c r="Y9" s="123">
        <v>3.4</v>
      </c>
    </row>
    <row r="10" spans="1:25" ht="24">
      <c r="A10" s="34">
        <f t="shared" si="1"/>
        <v>1</v>
      </c>
      <c r="B10" s="122" t="s">
        <v>682</v>
      </c>
      <c r="C10" s="122" t="str">
        <f t="shared" si="2"/>
        <v>Алтайский край3</v>
      </c>
      <c r="D10" s="122">
        <f t="shared" si="3"/>
        <v>1</v>
      </c>
      <c r="E10" s="122">
        <f aca="true" t="shared" si="4" ref="E10:E73">IF(D9=D10,E9+1,1)</f>
        <v>3</v>
      </c>
      <c r="F10" s="123" t="s">
        <v>621</v>
      </c>
      <c r="G10" s="123">
        <v>-45</v>
      </c>
      <c r="H10" s="123">
        <v>-42</v>
      </c>
      <c r="I10" s="123">
        <v>-41</v>
      </c>
      <c r="J10" s="123">
        <v>-35</v>
      </c>
      <c r="K10" s="123">
        <v>-21</v>
      </c>
      <c r="L10" s="123">
        <v>-52</v>
      </c>
      <c r="M10" s="123">
        <v>11.3</v>
      </c>
      <c r="N10" s="123">
        <v>163</v>
      </c>
      <c r="O10" s="123">
        <v>-11.3</v>
      </c>
      <c r="P10" s="123">
        <v>213</v>
      </c>
      <c r="Q10" s="123">
        <v>-7.6</v>
      </c>
      <c r="R10" s="123">
        <v>229</v>
      </c>
      <c r="S10" s="123">
        <v>-6.5</v>
      </c>
      <c r="T10" s="123">
        <v>78</v>
      </c>
      <c r="U10" s="123">
        <v>75</v>
      </c>
      <c r="V10" s="123">
        <v>182</v>
      </c>
      <c r="W10" s="123" t="s">
        <v>684</v>
      </c>
      <c r="X10" s="123">
        <v>5</v>
      </c>
      <c r="Y10" s="123">
        <v>1.9</v>
      </c>
    </row>
    <row r="11" spans="1:25" ht="15">
      <c r="A11" s="34">
        <f t="shared" si="1"/>
        <v>1</v>
      </c>
      <c r="B11" s="122" t="s">
        <v>682</v>
      </c>
      <c r="C11" s="122" t="str">
        <f t="shared" si="2"/>
        <v>Алтайский край4</v>
      </c>
      <c r="D11" s="122">
        <f t="shared" si="3"/>
        <v>1</v>
      </c>
      <c r="E11" s="122">
        <f t="shared" si="4"/>
        <v>4</v>
      </c>
      <c r="F11" s="123" t="s">
        <v>67</v>
      </c>
      <c r="G11" s="123">
        <v>-43</v>
      </c>
      <c r="H11" s="123">
        <v>-41</v>
      </c>
      <c r="I11" s="123">
        <v>-40</v>
      </c>
      <c r="J11" s="123">
        <v>-36</v>
      </c>
      <c r="K11" s="123">
        <v>-18</v>
      </c>
      <c r="L11" s="123">
        <v>-49</v>
      </c>
      <c r="M11" s="123">
        <v>11.3</v>
      </c>
      <c r="N11" s="123">
        <v>159</v>
      </c>
      <c r="O11" s="123">
        <v>-10.2</v>
      </c>
      <c r="P11" s="123">
        <v>211</v>
      </c>
      <c r="Q11" s="123">
        <v>-6.7</v>
      </c>
      <c r="R11" s="123">
        <v>227</v>
      </c>
      <c r="S11" s="123">
        <v>-5.5</v>
      </c>
      <c r="T11" s="123">
        <v>74</v>
      </c>
      <c r="U11" s="123">
        <v>69</v>
      </c>
      <c r="V11" s="123">
        <v>258</v>
      </c>
      <c r="W11" s="123" t="s">
        <v>686</v>
      </c>
      <c r="X11" s="123">
        <v>5.3</v>
      </c>
      <c r="Y11" s="123">
        <v>2.5</v>
      </c>
    </row>
    <row r="12" spans="1:25" ht="15">
      <c r="A12" s="34">
        <f t="shared" si="1"/>
        <v>1</v>
      </c>
      <c r="B12" s="122" t="s">
        <v>682</v>
      </c>
      <c r="C12" s="122" t="str">
        <f t="shared" si="2"/>
        <v>Алтайский край5</v>
      </c>
      <c r="D12" s="122">
        <f t="shared" si="3"/>
        <v>1</v>
      </c>
      <c r="E12" s="122">
        <f t="shared" si="4"/>
        <v>5</v>
      </c>
      <c r="F12" s="123" t="s">
        <v>71</v>
      </c>
      <c r="G12" s="123">
        <v>-44</v>
      </c>
      <c r="H12" s="123">
        <v>-42</v>
      </c>
      <c r="I12" s="123">
        <v>-41</v>
      </c>
      <c r="J12" s="123">
        <v>-38</v>
      </c>
      <c r="K12" s="123">
        <v>-23</v>
      </c>
      <c r="L12" s="123">
        <v>-49</v>
      </c>
      <c r="M12" s="123">
        <v>9.6</v>
      </c>
      <c r="N12" s="123">
        <v>165</v>
      </c>
      <c r="O12" s="123">
        <v>-11.8</v>
      </c>
      <c r="P12" s="123">
        <v>215</v>
      </c>
      <c r="Q12" s="123">
        <v>-8.1</v>
      </c>
      <c r="R12" s="123">
        <v>228</v>
      </c>
      <c r="S12" s="123">
        <v>-7</v>
      </c>
      <c r="T12" s="123">
        <v>80</v>
      </c>
      <c r="U12" s="123">
        <v>79</v>
      </c>
      <c r="V12" s="123">
        <v>76</v>
      </c>
      <c r="W12" s="123" t="s">
        <v>684</v>
      </c>
      <c r="X12" s="123">
        <v>6</v>
      </c>
      <c r="Y12" s="123">
        <v>4.8</v>
      </c>
    </row>
    <row r="13" spans="1:25" ht="15">
      <c r="A13" s="34">
        <f t="shared" si="1"/>
        <v>1</v>
      </c>
      <c r="B13" s="122" t="s">
        <v>682</v>
      </c>
      <c r="C13" s="122" t="str">
        <f t="shared" si="2"/>
        <v>Алтайский край6</v>
      </c>
      <c r="D13" s="122">
        <f t="shared" si="3"/>
        <v>1</v>
      </c>
      <c r="E13" s="122">
        <f t="shared" si="4"/>
        <v>6</v>
      </c>
      <c r="F13" s="123" t="s">
        <v>72</v>
      </c>
      <c r="G13" s="123">
        <v>-43</v>
      </c>
      <c r="H13" s="123">
        <v>-41</v>
      </c>
      <c r="I13" s="123">
        <v>-41</v>
      </c>
      <c r="J13" s="123">
        <v>-35</v>
      </c>
      <c r="K13" s="123">
        <v>-21</v>
      </c>
      <c r="L13" s="123">
        <v>-49</v>
      </c>
      <c r="M13" s="123">
        <v>9.5</v>
      </c>
      <c r="N13" s="123">
        <v>160</v>
      </c>
      <c r="O13" s="123">
        <v>-11.3</v>
      </c>
      <c r="P13" s="123">
        <v>206</v>
      </c>
      <c r="Q13" s="123">
        <v>-7.9</v>
      </c>
      <c r="R13" s="123">
        <v>221</v>
      </c>
      <c r="S13" s="123">
        <v>-6.7</v>
      </c>
      <c r="T13" s="123">
        <v>79</v>
      </c>
      <c r="U13" s="123">
        <v>76</v>
      </c>
      <c r="V13" s="123">
        <v>98</v>
      </c>
      <c r="W13" s="123" t="s">
        <v>686</v>
      </c>
      <c r="X13" s="123">
        <v>7.2</v>
      </c>
      <c r="Y13" s="123">
        <v>4.3</v>
      </c>
    </row>
    <row r="14" spans="1:25" ht="15">
      <c r="A14" s="34">
        <f t="shared" si="1"/>
        <v>1</v>
      </c>
      <c r="B14" s="122" t="s">
        <v>682</v>
      </c>
      <c r="C14" s="122" t="str">
        <f t="shared" si="2"/>
        <v>Алтайский край7</v>
      </c>
      <c r="D14" s="122">
        <f t="shared" si="3"/>
        <v>1</v>
      </c>
      <c r="E14" s="122">
        <f t="shared" si="4"/>
        <v>7</v>
      </c>
      <c r="F14" s="123" t="s">
        <v>73</v>
      </c>
      <c r="G14" s="123">
        <v>-43</v>
      </c>
      <c r="H14" s="123">
        <v>-40</v>
      </c>
      <c r="I14" s="123">
        <v>-39</v>
      </c>
      <c r="J14" s="123">
        <v>-36</v>
      </c>
      <c r="K14" s="123">
        <v>-22</v>
      </c>
      <c r="L14" s="123">
        <v>-48</v>
      </c>
      <c r="M14" s="123">
        <v>9.2</v>
      </c>
      <c r="N14" s="123">
        <v>163</v>
      </c>
      <c r="O14" s="123">
        <v>-12.2</v>
      </c>
      <c r="P14" s="123">
        <v>206</v>
      </c>
      <c r="Q14" s="123">
        <v>-8.8</v>
      </c>
      <c r="R14" s="123">
        <v>221</v>
      </c>
      <c r="S14" s="123">
        <v>-7.6</v>
      </c>
      <c r="T14" s="123">
        <v>81</v>
      </c>
      <c r="U14" s="123">
        <v>79</v>
      </c>
      <c r="V14" s="123">
        <v>94</v>
      </c>
      <c r="W14" s="123" t="s">
        <v>686</v>
      </c>
      <c r="X14" s="123">
        <v>5</v>
      </c>
      <c r="Y14" s="123">
        <v>3.5</v>
      </c>
    </row>
    <row r="15" spans="1:25" ht="15">
      <c r="A15" s="34">
        <f t="shared" si="1"/>
        <v>1</v>
      </c>
      <c r="B15" s="122" t="s">
        <v>682</v>
      </c>
      <c r="C15" s="122" t="str">
        <f t="shared" si="2"/>
        <v>Алтайский край8</v>
      </c>
      <c r="D15" s="122">
        <f t="shared" si="3"/>
        <v>1</v>
      </c>
      <c r="E15" s="122">
        <f t="shared" si="4"/>
        <v>8</v>
      </c>
      <c r="F15" s="123" t="s">
        <v>74</v>
      </c>
      <c r="G15" s="123">
        <v>-43</v>
      </c>
      <c r="H15" s="123">
        <v>-41</v>
      </c>
      <c r="I15" s="123">
        <v>-40</v>
      </c>
      <c r="J15" s="123">
        <v>-37</v>
      </c>
      <c r="K15" s="123">
        <v>-22</v>
      </c>
      <c r="L15" s="123">
        <v>-48</v>
      </c>
      <c r="M15" s="123">
        <v>8.6</v>
      </c>
      <c r="N15" s="123">
        <v>170</v>
      </c>
      <c r="O15" s="123">
        <v>-11</v>
      </c>
      <c r="P15" s="123">
        <v>225</v>
      </c>
      <c r="Q15" s="123">
        <v>-7.3</v>
      </c>
      <c r="R15" s="123">
        <v>240</v>
      </c>
      <c r="S15" s="123">
        <v>-6.3</v>
      </c>
      <c r="T15" s="123">
        <v>79</v>
      </c>
      <c r="U15" s="123">
        <v>77</v>
      </c>
      <c r="V15" s="123">
        <v>145</v>
      </c>
      <c r="W15" s="123" t="s">
        <v>684</v>
      </c>
      <c r="X15" s="123" t="s">
        <v>81</v>
      </c>
      <c r="Y15" s="123" t="s">
        <v>685</v>
      </c>
    </row>
    <row r="16" spans="1:25" ht="15">
      <c r="A16" s="34">
        <f t="shared" si="1"/>
        <v>2</v>
      </c>
      <c r="B16" s="122" t="s">
        <v>75</v>
      </c>
      <c r="C16" s="122" t="str">
        <f t="shared" si="2"/>
        <v>Амурская область1</v>
      </c>
      <c r="D16" s="122">
        <f t="shared" si="3"/>
        <v>2</v>
      </c>
      <c r="E16" s="122">
        <f t="shared" si="4"/>
        <v>1</v>
      </c>
      <c r="F16" s="123" t="s">
        <v>76</v>
      </c>
      <c r="G16" s="123">
        <v>-41</v>
      </c>
      <c r="H16" s="123">
        <v>-38</v>
      </c>
      <c r="I16" s="123">
        <v>-38</v>
      </c>
      <c r="J16" s="123">
        <v>-36</v>
      </c>
      <c r="K16" s="123">
        <v>-30</v>
      </c>
      <c r="L16" s="123">
        <v>-50</v>
      </c>
      <c r="M16" s="123">
        <v>12.4</v>
      </c>
      <c r="N16" s="123">
        <v>167</v>
      </c>
      <c r="O16" s="123">
        <v>-17.2</v>
      </c>
      <c r="P16" s="123">
        <v>211</v>
      </c>
      <c r="Q16" s="123">
        <v>-12.7</v>
      </c>
      <c r="R16" s="123">
        <v>227</v>
      </c>
      <c r="S16" s="123">
        <v>-11.2</v>
      </c>
      <c r="T16" s="123">
        <v>77</v>
      </c>
      <c r="U16" s="123">
        <v>71</v>
      </c>
      <c r="V16" s="123">
        <v>58</v>
      </c>
      <c r="W16" s="123" t="s">
        <v>687</v>
      </c>
      <c r="X16" s="123">
        <v>2.5</v>
      </c>
      <c r="Y16" s="123">
        <v>2.6</v>
      </c>
    </row>
    <row r="17" spans="1:25" ht="15">
      <c r="A17" s="34">
        <f t="shared" si="1"/>
        <v>2</v>
      </c>
      <c r="B17" s="122" t="s">
        <v>75</v>
      </c>
      <c r="C17" s="122" t="str">
        <f t="shared" si="2"/>
        <v>Амурская область2</v>
      </c>
      <c r="D17" s="122">
        <f t="shared" si="3"/>
        <v>2</v>
      </c>
      <c r="E17" s="122">
        <f t="shared" si="4"/>
        <v>2</v>
      </c>
      <c r="F17" s="123" t="s">
        <v>77</v>
      </c>
      <c r="G17" s="123">
        <v>-43</v>
      </c>
      <c r="H17" s="123">
        <v>-40</v>
      </c>
      <c r="I17" s="123">
        <v>-41</v>
      </c>
      <c r="J17" s="123">
        <v>-37</v>
      </c>
      <c r="K17" s="123">
        <v>-32</v>
      </c>
      <c r="L17" s="123">
        <v>-48</v>
      </c>
      <c r="M17" s="123">
        <v>10</v>
      </c>
      <c r="N17" s="123">
        <v>174</v>
      </c>
      <c r="O17" s="123">
        <v>-16.4</v>
      </c>
      <c r="P17" s="123">
        <v>223</v>
      </c>
      <c r="Q17" s="123">
        <v>-11.9</v>
      </c>
      <c r="R17" s="123">
        <v>236</v>
      </c>
      <c r="S17" s="123">
        <v>-10.7</v>
      </c>
      <c r="T17" s="123">
        <v>76</v>
      </c>
      <c r="U17" s="123">
        <v>73</v>
      </c>
      <c r="V17" s="123">
        <v>53</v>
      </c>
      <c r="W17" s="123" t="s">
        <v>687</v>
      </c>
      <c r="X17" s="123">
        <v>2.7</v>
      </c>
      <c r="Y17" s="123">
        <v>2.9</v>
      </c>
    </row>
    <row r="18" spans="1:25" ht="15">
      <c r="A18" s="34">
        <f t="shared" si="1"/>
        <v>2</v>
      </c>
      <c r="B18" s="122" t="s">
        <v>75</v>
      </c>
      <c r="C18" s="122" t="str">
        <f t="shared" si="2"/>
        <v>Амурская область3</v>
      </c>
      <c r="D18" s="122">
        <f t="shared" si="3"/>
        <v>2</v>
      </c>
      <c r="E18" s="122">
        <f t="shared" si="4"/>
        <v>3</v>
      </c>
      <c r="F18" s="123" t="s">
        <v>78</v>
      </c>
      <c r="G18" s="123">
        <v>-37</v>
      </c>
      <c r="H18" s="123">
        <v>-35</v>
      </c>
      <c r="I18" s="123">
        <v>-35</v>
      </c>
      <c r="J18" s="123">
        <v>-33</v>
      </c>
      <c r="K18" s="123">
        <v>-27</v>
      </c>
      <c r="L18" s="123">
        <v>-45</v>
      </c>
      <c r="M18" s="123">
        <v>10.7</v>
      </c>
      <c r="N18" s="123">
        <v>164</v>
      </c>
      <c r="O18" s="123">
        <v>-14.9</v>
      </c>
      <c r="P18" s="123">
        <v>210</v>
      </c>
      <c r="Q18" s="123">
        <v>-10.7</v>
      </c>
      <c r="R18" s="123">
        <v>225</v>
      </c>
      <c r="S18" s="123">
        <v>-9.4</v>
      </c>
      <c r="T18" s="123">
        <v>73</v>
      </c>
      <c r="U18" s="123">
        <v>65</v>
      </c>
      <c r="V18" s="123">
        <v>43</v>
      </c>
      <c r="W18" s="123" t="s">
        <v>687</v>
      </c>
      <c r="X18" s="123">
        <v>2.6</v>
      </c>
      <c r="Y18" s="123">
        <v>2</v>
      </c>
    </row>
    <row r="19" spans="1:25" ht="15">
      <c r="A19" s="34">
        <f t="shared" si="1"/>
        <v>2</v>
      </c>
      <c r="B19" s="122" t="s">
        <v>75</v>
      </c>
      <c r="C19" s="122" t="str">
        <f t="shared" si="2"/>
        <v>Амурская область4</v>
      </c>
      <c r="D19" s="122">
        <f t="shared" si="3"/>
        <v>2</v>
      </c>
      <c r="E19" s="122">
        <f t="shared" si="4"/>
        <v>4</v>
      </c>
      <c r="F19" s="123" t="s">
        <v>79</v>
      </c>
      <c r="G19" s="123">
        <v>-45</v>
      </c>
      <c r="H19" s="123">
        <v>-44</v>
      </c>
      <c r="I19" s="123">
        <v>-42</v>
      </c>
      <c r="J19" s="123">
        <v>-40</v>
      </c>
      <c r="K19" s="123">
        <v>-35</v>
      </c>
      <c r="L19" s="123">
        <v>-52</v>
      </c>
      <c r="M19" s="123">
        <v>9.9</v>
      </c>
      <c r="N19" s="123">
        <v>189</v>
      </c>
      <c r="O19" s="123">
        <v>-19.9</v>
      </c>
      <c r="P19" s="123">
        <v>240</v>
      </c>
      <c r="Q19" s="123">
        <v>-14.7</v>
      </c>
      <c r="R19" s="123">
        <v>255</v>
      </c>
      <c r="S19" s="123">
        <v>-13.3</v>
      </c>
      <c r="T19" s="123">
        <v>75</v>
      </c>
      <c r="U19" s="123">
        <v>71</v>
      </c>
      <c r="V19" s="123">
        <v>49</v>
      </c>
      <c r="W19" s="123" t="s">
        <v>688</v>
      </c>
      <c r="X19" s="123">
        <v>2</v>
      </c>
      <c r="Y19" s="123">
        <v>1.7</v>
      </c>
    </row>
    <row r="20" spans="1:25" ht="15">
      <c r="A20" s="34">
        <f t="shared" si="1"/>
        <v>2</v>
      </c>
      <c r="B20" s="122" t="s">
        <v>75</v>
      </c>
      <c r="C20" s="122" t="str">
        <f t="shared" si="2"/>
        <v>Амурская область5</v>
      </c>
      <c r="D20" s="122">
        <f t="shared" si="3"/>
        <v>2</v>
      </c>
      <c r="E20" s="122">
        <f t="shared" si="4"/>
        <v>5</v>
      </c>
      <c r="F20" s="123" t="s">
        <v>80</v>
      </c>
      <c r="G20" s="123">
        <v>-41</v>
      </c>
      <c r="H20" s="123">
        <v>-40</v>
      </c>
      <c r="I20" s="123">
        <v>-39</v>
      </c>
      <c r="J20" s="123">
        <v>-37</v>
      </c>
      <c r="K20" s="123">
        <v>-33</v>
      </c>
      <c r="L20" s="123">
        <v>-51</v>
      </c>
      <c r="M20" s="123">
        <v>11.2</v>
      </c>
      <c r="N20" s="123">
        <v>179</v>
      </c>
      <c r="O20" s="123">
        <v>-17.1</v>
      </c>
      <c r="P20" s="123">
        <v>229</v>
      </c>
      <c r="Q20" s="123">
        <v>-12.4</v>
      </c>
      <c r="R20" s="123">
        <v>242</v>
      </c>
      <c r="S20" s="123">
        <v>-11.2</v>
      </c>
      <c r="T20" s="123">
        <v>75</v>
      </c>
      <c r="U20" s="123">
        <v>72</v>
      </c>
      <c r="V20" s="123">
        <v>58</v>
      </c>
      <c r="W20" s="123" t="s">
        <v>687</v>
      </c>
      <c r="X20" s="123" t="s">
        <v>81</v>
      </c>
      <c r="Y20" s="123" t="s">
        <v>685</v>
      </c>
    </row>
    <row r="21" spans="1:25" ht="15">
      <c r="A21" s="34">
        <f t="shared" si="1"/>
        <v>2</v>
      </c>
      <c r="B21" s="122" t="s">
        <v>75</v>
      </c>
      <c r="C21" s="122" t="str">
        <f t="shared" si="2"/>
        <v>Амурская область6</v>
      </c>
      <c r="D21" s="122">
        <f t="shared" si="3"/>
        <v>2</v>
      </c>
      <c r="E21" s="122">
        <f t="shared" si="4"/>
        <v>6</v>
      </c>
      <c r="F21" s="123" t="s">
        <v>82</v>
      </c>
      <c r="G21" s="123">
        <v>-44</v>
      </c>
      <c r="H21" s="123">
        <v>-43</v>
      </c>
      <c r="I21" s="123">
        <v>-42</v>
      </c>
      <c r="J21" s="123">
        <v>-41</v>
      </c>
      <c r="K21" s="123">
        <v>-36</v>
      </c>
      <c r="L21" s="123">
        <v>-51</v>
      </c>
      <c r="M21" s="123">
        <v>14.8</v>
      </c>
      <c r="N21" s="123">
        <v>186</v>
      </c>
      <c r="O21" s="123">
        <v>-18.4</v>
      </c>
      <c r="P21" s="123">
        <v>236</v>
      </c>
      <c r="Q21" s="123">
        <v>-13.6</v>
      </c>
      <c r="R21" s="123">
        <v>252</v>
      </c>
      <c r="S21" s="123">
        <v>-12.2</v>
      </c>
      <c r="T21" s="123">
        <v>76</v>
      </c>
      <c r="U21" s="123">
        <v>69</v>
      </c>
      <c r="V21" s="123">
        <v>71</v>
      </c>
      <c r="W21" s="123" t="s">
        <v>689</v>
      </c>
      <c r="X21" s="123">
        <v>1.3</v>
      </c>
      <c r="Y21" s="123" t="s">
        <v>685</v>
      </c>
    </row>
    <row r="22" spans="1:25" ht="15">
      <c r="A22" s="34">
        <f t="shared" si="1"/>
        <v>2</v>
      </c>
      <c r="B22" s="122" t="s">
        <v>75</v>
      </c>
      <c r="C22" s="122" t="str">
        <f t="shared" si="2"/>
        <v>Амурская область7</v>
      </c>
      <c r="D22" s="122">
        <f t="shared" si="3"/>
        <v>2</v>
      </c>
      <c r="E22" s="122">
        <f t="shared" si="4"/>
        <v>7</v>
      </c>
      <c r="F22" s="123" t="s">
        <v>83</v>
      </c>
      <c r="G22" s="123">
        <v>-46</v>
      </c>
      <c r="H22" s="123">
        <v>-44</v>
      </c>
      <c r="I22" s="123">
        <v>-43</v>
      </c>
      <c r="J22" s="123">
        <v>-42</v>
      </c>
      <c r="K22" s="123">
        <v>-36</v>
      </c>
      <c r="L22" s="123">
        <v>-52</v>
      </c>
      <c r="M22" s="123">
        <v>15.9</v>
      </c>
      <c r="N22" s="123">
        <v>183</v>
      </c>
      <c r="O22" s="123">
        <v>-18.9</v>
      </c>
      <c r="P22" s="123">
        <v>233</v>
      </c>
      <c r="Q22" s="123">
        <v>-14</v>
      </c>
      <c r="R22" s="123">
        <v>247</v>
      </c>
      <c r="S22" s="123">
        <v>-12.7</v>
      </c>
      <c r="T22" s="123">
        <v>73</v>
      </c>
      <c r="U22" s="123">
        <v>66</v>
      </c>
      <c r="V22" s="123">
        <v>50</v>
      </c>
      <c r="W22" s="123" t="s">
        <v>690</v>
      </c>
      <c r="X22" s="123">
        <v>1.5</v>
      </c>
      <c r="Y22" s="123" t="s">
        <v>685</v>
      </c>
    </row>
    <row r="23" spans="1:25" ht="15">
      <c r="A23" s="34">
        <f t="shared" si="1"/>
        <v>2</v>
      </c>
      <c r="B23" s="122" t="s">
        <v>75</v>
      </c>
      <c r="C23" s="122" t="str">
        <f t="shared" si="2"/>
        <v>Амурская область8</v>
      </c>
      <c r="D23" s="122">
        <f t="shared" si="3"/>
        <v>2</v>
      </c>
      <c r="E23" s="122">
        <f t="shared" si="4"/>
        <v>8</v>
      </c>
      <c r="F23" s="123" t="s">
        <v>84</v>
      </c>
      <c r="G23" s="123">
        <v>-47</v>
      </c>
      <c r="H23" s="123">
        <v>-46</v>
      </c>
      <c r="I23" s="123">
        <v>-46</v>
      </c>
      <c r="J23" s="123">
        <v>-43</v>
      </c>
      <c r="K23" s="123">
        <v>-36</v>
      </c>
      <c r="L23" s="123">
        <v>-54</v>
      </c>
      <c r="M23" s="123">
        <v>13.6</v>
      </c>
      <c r="N23" s="123">
        <v>196</v>
      </c>
      <c r="O23" s="123">
        <v>-18.8</v>
      </c>
      <c r="P23" s="123">
        <v>244</v>
      </c>
      <c r="Q23" s="123">
        <v>-14.3</v>
      </c>
      <c r="R23" s="123">
        <v>261</v>
      </c>
      <c r="S23" s="123">
        <v>-12.8</v>
      </c>
      <c r="T23" s="123">
        <v>66</v>
      </c>
      <c r="U23" s="123">
        <v>59</v>
      </c>
      <c r="V23" s="123">
        <v>57</v>
      </c>
      <c r="W23" s="123" t="s">
        <v>687</v>
      </c>
      <c r="X23" s="123">
        <v>5.2</v>
      </c>
      <c r="Y23" s="123">
        <v>1.7</v>
      </c>
    </row>
    <row r="24" spans="1:25" ht="24">
      <c r="A24" s="34">
        <f t="shared" si="1"/>
        <v>2</v>
      </c>
      <c r="B24" s="122" t="s">
        <v>75</v>
      </c>
      <c r="C24" s="122" t="str">
        <f t="shared" si="2"/>
        <v>Амурская область9</v>
      </c>
      <c r="D24" s="122">
        <f t="shared" si="3"/>
        <v>2</v>
      </c>
      <c r="E24" s="122">
        <f t="shared" si="4"/>
        <v>9</v>
      </c>
      <c r="F24" s="123" t="s">
        <v>85</v>
      </c>
      <c r="G24" s="123">
        <v>-43</v>
      </c>
      <c r="H24" s="123">
        <v>-42</v>
      </c>
      <c r="I24" s="123">
        <v>-40</v>
      </c>
      <c r="J24" s="123">
        <v>-38</v>
      </c>
      <c r="K24" s="123">
        <v>-33</v>
      </c>
      <c r="L24" s="123">
        <v>-51</v>
      </c>
      <c r="M24" s="123">
        <v>15.6</v>
      </c>
      <c r="N24" s="123">
        <v>195</v>
      </c>
      <c r="O24" s="123">
        <v>-17</v>
      </c>
      <c r="P24" s="123">
        <v>245</v>
      </c>
      <c r="Q24" s="123">
        <v>-12.7</v>
      </c>
      <c r="R24" s="123">
        <v>262</v>
      </c>
      <c r="S24" s="123">
        <v>-11.3</v>
      </c>
      <c r="T24" s="123">
        <v>79</v>
      </c>
      <c r="U24" s="123">
        <v>71</v>
      </c>
      <c r="V24" s="123">
        <v>47</v>
      </c>
      <c r="W24" s="123" t="s">
        <v>691</v>
      </c>
      <c r="X24" s="123" t="s">
        <v>81</v>
      </c>
      <c r="Y24" s="123">
        <v>2</v>
      </c>
    </row>
    <row r="25" spans="1:25" ht="15">
      <c r="A25" s="34">
        <f t="shared" si="1"/>
        <v>2</v>
      </c>
      <c r="B25" s="122" t="s">
        <v>75</v>
      </c>
      <c r="C25" s="122" t="str">
        <f t="shared" si="2"/>
        <v>Амурская область10</v>
      </c>
      <c r="D25" s="122">
        <f t="shared" si="3"/>
        <v>2</v>
      </c>
      <c r="E25" s="122">
        <f t="shared" si="4"/>
        <v>10</v>
      </c>
      <c r="F25" s="123" t="s">
        <v>692</v>
      </c>
      <c r="G25" s="123">
        <v>-41</v>
      </c>
      <c r="H25" s="123">
        <v>-39</v>
      </c>
      <c r="I25" s="123">
        <v>-38</v>
      </c>
      <c r="J25" s="123">
        <v>-36</v>
      </c>
      <c r="K25" s="123">
        <v>-32</v>
      </c>
      <c r="L25" s="123">
        <v>-50</v>
      </c>
      <c r="M25" s="123">
        <v>9.5</v>
      </c>
      <c r="N25" s="123">
        <v>176</v>
      </c>
      <c r="O25" s="123">
        <v>-16.4</v>
      </c>
      <c r="P25" s="123">
        <v>226</v>
      </c>
      <c r="Q25" s="123">
        <v>-11.8</v>
      </c>
      <c r="R25" s="123">
        <v>240</v>
      </c>
      <c r="S25" s="123">
        <v>-10.7</v>
      </c>
      <c r="T25" s="123">
        <v>79</v>
      </c>
      <c r="U25" s="123">
        <v>74</v>
      </c>
      <c r="V25" s="123">
        <v>78</v>
      </c>
      <c r="W25" s="123" t="s">
        <v>687</v>
      </c>
      <c r="X25" s="123">
        <v>3.3</v>
      </c>
      <c r="Y25" s="123" t="s">
        <v>685</v>
      </c>
    </row>
    <row r="26" spans="1:25" ht="15">
      <c r="A26" s="34">
        <f t="shared" si="1"/>
        <v>2</v>
      </c>
      <c r="B26" s="122" t="s">
        <v>75</v>
      </c>
      <c r="C26" s="122" t="str">
        <f t="shared" si="2"/>
        <v>Амурская область11</v>
      </c>
      <c r="D26" s="122">
        <f t="shared" si="3"/>
        <v>2</v>
      </c>
      <c r="E26" s="122">
        <f t="shared" si="4"/>
        <v>11</v>
      </c>
      <c r="F26" s="123" t="s">
        <v>86</v>
      </c>
      <c r="G26" s="123">
        <v>-46</v>
      </c>
      <c r="H26" s="123">
        <v>-44</v>
      </c>
      <c r="I26" s="123">
        <v>-43</v>
      </c>
      <c r="J26" s="123">
        <v>-42</v>
      </c>
      <c r="K26" s="123">
        <v>-35</v>
      </c>
      <c r="L26" s="123">
        <v>-52</v>
      </c>
      <c r="M26" s="123">
        <v>14.7</v>
      </c>
      <c r="N26" s="123">
        <v>190</v>
      </c>
      <c r="O26" s="123">
        <v>-18.3</v>
      </c>
      <c r="P26" s="123">
        <v>238</v>
      </c>
      <c r="Q26" s="123">
        <v>-13.8</v>
      </c>
      <c r="R26" s="123">
        <v>254</v>
      </c>
      <c r="S26" s="123">
        <v>-12.4</v>
      </c>
      <c r="T26" s="123">
        <v>69</v>
      </c>
      <c r="U26" s="123">
        <v>63</v>
      </c>
      <c r="V26" s="123">
        <v>35</v>
      </c>
      <c r="W26" s="123" t="s">
        <v>685</v>
      </c>
      <c r="X26" s="123">
        <v>3.5</v>
      </c>
      <c r="Y26" s="123" t="s">
        <v>685</v>
      </c>
    </row>
    <row r="27" spans="1:25" ht="15">
      <c r="A27" s="34">
        <f t="shared" si="1"/>
        <v>2</v>
      </c>
      <c r="B27" s="122" t="s">
        <v>75</v>
      </c>
      <c r="C27" s="122" t="str">
        <f t="shared" si="2"/>
        <v>Амурская область12</v>
      </c>
      <c r="D27" s="122">
        <f t="shared" si="3"/>
        <v>2</v>
      </c>
      <c r="E27" s="122">
        <f t="shared" si="4"/>
        <v>12</v>
      </c>
      <c r="F27" s="123" t="s">
        <v>87</v>
      </c>
      <c r="G27" s="123">
        <v>-46</v>
      </c>
      <c r="H27" s="123">
        <v>-44</v>
      </c>
      <c r="I27" s="123">
        <v>-44</v>
      </c>
      <c r="J27" s="123">
        <v>-43</v>
      </c>
      <c r="K27" s="123">
        <v>-37</v>
      </c>
      <c r="L27" s="123">
        <v>-55</v>
      </c>
      <c r="M27" s="123">
        <v>15</v>
      </c>
      <c r="N27" s="123">
        <v>183</v>
      </c>
      <c r="O27" s="123">
        <v>-19.2</v>
      </c>
      <c r="P27" s="123">
        <v>232</v>
      </c>
      <c r="Q27" s="123">
        <v>-14.3</v>
      </c>
      <c r="R27" s="123">
        <v>246</v>
      </c>
      <c r="S27" s="123">
        <v>-13</v>
      </c>
      <c r="T27" s="123">
        <v>74</v>
      </c>
      <c r="U27" s="123">
        <v>68</v>
      </c>
      <c r="V27" s="123">
        <v>58</v>
      </c>
      <c r="W27" s="123" t="s">
        <v>688</v>
      </c>
      <c r="X27" s="123">
        <v>2.1</v>
      </c>
      <c r="Y27" s="123">
        <v>1.6</v>
      </c>
    </row>
    <row r="28" spans="1:25" ht="15">
      <c r="A28" s="34">
        <f t="shared" si="1"/>
        <v>2</v>
      </c>
      <c r="B28" s="122" t="s">
        <v>75</v>
      </c>
      <c r="C28" s="122" t="str">
        <f t="shared" si="2"/>
        <v>Амурская область13</v>
      </c>
      <c r="D28" s="122">
        <f t="shared" si="3"/>
        <v>2</v>
      </c>
      <c r="E28" s="122">
        <f t="shared" si="4"/>
        <v>13</v>
      </c>
      <c r="F28" s="123" t="s">
        <v>88</v>
      </c>
      <c r="G28" s="123">
        <v>-43</v>
      </c>
      <c r="H28" s="123">
        <v>-41</v>
      </c>
      <c r="I28" s="123">
        <v>-41</v>
      </c>
      <c r="J28" s="123">
        <v>-40</v>
      </c>
      <c r="K28" s="123">
        <v>-34</v>
      </c>
      <c r="L28" s="123">
        <v>-50</v>
      </c>
      <c r="M28" s="123">
        <v>10.4</v>
      </c>
      <c r="N28" s="123">
        <v>198</v>
      </c>
      <c r="O28" s="123">
        <v>-17.6</v>
      </c>
      <c r="P28" s="123">
        <v>247</v>
      </c>
      <c r="Q28" s="123">
        <v>-13.3</v>
      </c>
      <c r="R28" s="123">
        <v>265</v>
      </c>
      <c r="S28" s="123">
        <v>-11.7</v>
      </c>
      <c r="T28" s="123">
        <v>70</v>
      </c>
      <c r="U28" s="123">
        <v>64</v>
      </c>
      <c r="V28" s="123">
        <v>64</v>
      </c>
      <c r="W28" s="123" t="s">
        <v>691</v>
      </c>
      <c r="X28" s="123">
        <v>3.2</v>
      </c>
      <c r="Y28" s="123">
        <v>2.5</v>
      </c>
    </row>
    <row r="29" spans="1:25" ht="15">
      <c r="A29" s="34">
        <f t="shared" si="1"/>
        <v>2</v>
      </c>
      <c r="B29" s="122" t="s">
        <v>75</v>
      </c>
      <c r="C29" s="122" t="str">
        <f t="shared" si="2"/>
        <v>Амурская область14</v>
      </c>
      <c r="D29" s="122">
        <f t="shared" si="3"/>
        <v>2</v>
      </c>
      <c r="E29" s="122">
        <f t="shared" si="4"/>
        <v>14</v>
      </c>
      <c r="F29" s="123" t="s">
        <v>89</v>
      </c>
      <c r="G29" s="123">
        <v>-43</v>
      </c>
      <c r="H29" s="123">
        <v>-40</v>
      </c>
      <c r="I29" s="123">
        <v>-39</v>
      </c>
      <c r="J29" s="123">
        <v>-37</v>
      </c>
      <c r="K29" s="123">
        <v>-32</v>
      </c>
      <c r="L29" s="123">
        <v>-50</v>
      </c>
      <c r="M29" s="123">
        <v>12.5</v>
      </c>
      <c r="N29" s="123">
        <v>173</v>
      </c>
      <c r="O29" s="123">
        <v>-16.5</v>
      </c>
      <c r="P29" s="123">
        <v>222</v>
      </c>
      <c r="Q29" s="123">
        <v>-11.9</v>
      </c>
      <c r="R29" s="123">
        <v>235</v>
      </c>
      <c r="S29" s="123">
        <v>-10.7</v>
      </c>
      <c r="T29" s="123">
        <v>76</v>
      </c>
      <c r="U29" s="123">
        <v>70</v>
      </c>
      <c r="V29" s="123">
        <v>53</v>
      </c>
      <c r="W29" s="123" t="s">
        <v>690</v>
      </c>
      <c r="X29" s="123">
        <v>3.4</v>
      </c>
      <c r="Y29" s="123" t="s">
        <v>685</v>
      </c>
    </row>
    <row r="30" spans="1:25" ht="15">
      <c r="A30" s="34">
        <f t="shared" si="1"/>
        <v>2</v>
      </c>
      <c r="B30" s="122" t="s">
        <v>75</v>
      </c>
      <c r="C30" s="122" t="str">
        <f t="shared" si="2"/>
        <v>Амурская область15</v>
      </c>
      <c r="D30" s="122">
        <f t="shared" si="3"/>
        <v>2</v>
      </c>
      <c r="E30" s="122">
        <f t="shared" si="4"/>
        <v>15</v>
      </c>
      <c r="F30" s="123" t="s">
        <v>90</v>
      </c>
      <c r="G30" s="123">
        <v>-44</v>
      </c>
      <c r="H30" s="123">
        <v>-42</v>
      </c>
      <c r="I30" s="123">
        <v>-41</v>
      </c>
      <c r="J30" s="123">
        <v>-39</v>
      </c>
      <c r="K30" s="123">
        <v>-33</v>
      </c>
      <c r="L30" s="123">
        <v>-52</v>
      </c>
      <c r="M30" s="123">
        <v>12.2</v>
      </c>
      <c r="N30" s="123">
        <v>179</v>
      </c>
      <c r="O30" s="123">
        <v>-17.1</v>
      </c>
      <c r="P30" s="123">
        <v>229</v>
      </c>
      <c r="Q30" s="123">
        <v>-12.4</v>
      </c>
      <c r="R30" s="123">
        <v>242</v>
      </c>
      <c r="S30" s="123">
        <v>-11.3</v>
      </c>
      <c r="T30" s="123">
        <v>70</v>
      </c>
      <c r="U30" s="123">
        <v>63</v>
      </c>
      <c r="V30" s="123">
        <v>66</v>
      </c>
      <c r="W30" s="123" t="s">
        <v>687</v>
      </c>
      <c r="X30" s="123" t="s">
        <v>81</v>
      </c>
      <c r="Y30" s="123" t="s">
        <v>685</v>
      </c>
    </row>
    <row r="31" spans="1:25" ht="15">
      <c r="A31" s="34">
        <f t="shared" si="1"/>
        <v>2</v>
      </c>
      <c r="B31" s="122" t="s">
        <v>75</v>
      </c>
      <c r="C31" s="122" t="str">
        <f t="shared" si="2"/>
        <v>Амурская область16</v>
      </c>
      <c r="D31" s="122">
        <f t="shared" si="3"/>
        <v>2</v>
      </c>
      <c r="E31" s="122">
        <f t="shared" si="4"/>
        <v>16</v>
      </c>
      <c r="F31" s="123" t="s">
        <v>91</v>
      </c>
      <c r="G31" s="123">
        <v>-44</v>
      </c>
      <c r="H31" s="123">
        <v>-43</v>
      </c>
      <c r="I31" s="123">
        <v>-43</v>
      </c>
      <c r="J31" s="123">
        <v>-38</v>
      </c>
      <c r="K31" s="123">
        <v>-32</v>
      </c>
      <c r="L31" s="123">
        <v>-52</v>
      </c>
      <c r="M31" s="123">
        <v>14.9</v>
      </c>
      <c r="N31" s="123">
        <v>192</v>
      </c>
      <c r="O31" s="123">
        <v>-18.7</v>
      </c>
      <c r="P31" s="123">
        <v>245</v>
      </c>
      <c r="Q31" s="123">
        <v>-13.7</v>
      </c>
      <c r="R31" s="123">
        <v>260</v>
      </c>
      <c r="S31" s="123">
        <v>-12.4</v>
      </c>
      <c r="T31" s="123">
        <v>73</v>
      </c>
      <c r="U31" s="123">
        <v>63</v>
      </c>
      <c r="V31" s="123">
        <v>66</v>
      </c>
      <c r="W31" s="123" t="s">
        <v>687</v>
      </c>
      <c r="X31" s="123">
        <v>2.8</v>
      </c>
      <c r="Y31" s="123">
        <v>2.6</v>
      </c>
    </row>
    <row r="32" spans="1:25" ht="24">
      <c r="A32" s="34">
        <f t="shared" si="1"/>
        <v>2</v>
      </c>
      <c r="B32" s="122" t="s">
        <v>75</v>
      </c>
      <c r="C32" s="122" t="str">
        <f t="shared" si="2"/>
        <v>Амурская область17</v>
      </c>
      <c r="D32" s="122">
        <f t="shared" si="3"/>
        <v>2</v>
      </c>
      <c r="E32" s="122">
        <f t="shared" si="4"/>
        <v>17</v>
      </c>
      <c r="F32" s="123" t="s">
        <v>92</v>
      </c>
      <c r="G32" s="123">
        <v>-52</v>
      </c>
      <c r="H32" s="123">
        <v>-49</v>
      </c>
      <c r="I32" s="123">
        <v>-47</v>
      </c>
      <c r="J32" s="123">
        <v>-45</v>
      </c>
      <c r="K32" s="123">
        <v>-40</v>
      </c>
      <c r="L32" s="123">
        <v>-58</v>
      </c>
      <c r="M32" s="123">
        <v>13.3</v>
      </c>
      <c r="N32" s="123">
        <v>213</v>
      </c>
      <c r="O32" s="123">
        <v>-20.8</v>
      </c>
      <c r="P32" s="123">
        <v>262</v>
      </c>
      <c r="Q32" s="123">
        <v>-16.1</v>
      </c>
      <c r="R32" s="123">
        <v>278</v>
      </c>
      <c r="S32" s="123">
        <v>-14.7</v>
      </c>
      <c r="T32" s="123">
        <v>76</v>
      </c>
      <c r="U32" s="123">
        <v>72</v>
      </c>
      <c r="V32" s="123">
        <v>77</v>
      </c>
      <c r="W32" s="123" t="s">
        <v>689</v>
      </c>
      <c r="X32" s="123" t="s">
        <v>81</v>
      </c>
      <c r="Y32" s="123" t="s">
        <v>685</v>
      </c>
    </row>
    <row r="33" spans="1:25" ht="15">
      <c r="A33" s="34">
        <f t="shared" si="1"/>
        <v>2</v>
      </c>
      <c r="B33" s="122" t="s">
        <v>75</v>
      </c>
      <c r="C33" s="122" t="str">
        <f t="shared" si="2"/>
        <v>Амурская область18</v>
      </c>
      <c r="D33" s="122">
        <f t="shared" si="3"/>
        <v>2</v>
      </c>
      <c r="E33" s="122">
        <f t="shared" si="4"/>
        <v>18</v>
      </c>
      <c r="F33" s="123" t="s">
        <v>93</v>
      </c>
      <c r="G33" s="123">
        <v>-43</v>
      </c>
      <c r="H33" s="123">
        <v>-41</v>
      </c>
      <c r="I33" s="123">
        <v>-38</v>
      </c>
      <c r="J33" s="123">
        <v>-37</v>
      </c>
      <c r="K33" s="123">
        <v>-31</v>
      </c>
      <c r="L33" s="123">
        <v>-50</v>
      </c>
      <c r="M33" s="123">
        <v>12.8</v>
      </c>
      <c r="N33" s="123">
        <v>196</v>
      </c>
      <c r="O33" s="123">
        <v>-16.5</v>
      </c>
      <c r="P33" s="123">
        <v>245</v>
      </c>
      <c r="Q33" s="123">
        <v>-12.4</v>
      </c>
      <c r="R33" s="123">
        <v>262</v>
      </c>
      <c r="S33" s="123">
        <v>-11</v>
      </c>
      <c r="T33" s="123">
        <v>69</v>
      </c>
      <c r="U33" s="123">
        <v>61</v>
      </c>
      <c r="V33" s="123">
        <v>52</v>
      </c>
      <c r="W33" s="123" t="s">
        <v>687</v>
      </c>
      <c r="X33" s="123">
        <v>5.2</v>
      </c>
      <c r="Y33" s="123">
        <v>2.6</v>
      </c>
    </row>
    <row r="34" spans="1:25" ht="15">
      <c r="A34" s="34">
        <f t="shared" si="1"/>
        <v>2</v>
      </c>
      <c r="B34" s="122" t="s">
        <v>75</v>
      </c>
      <c r="C34" s="122" t="str">
        <f t="shared" si="2"/>
        <v>Амурская область19</v>
      </c>
      <c r="D34" s="122">
        <f t="shared" si="3"/>
        <v>2</v>
      </c>
      <c r="E34" s="122">
        <f t="shared" si="4"/>
        <v>19</v>
      </c>
      <c r="F34" s="123" t="s">
        <v>94</v>
      </c>
      <c r="G34" s="123">
        <v>-48</v>
      </c>
      <c r="H34" s="123">
        <v>-46</v>
      </c>
      <c r="I34" s="123">
        <v>-44</v>
      </c>
      <c r="J34" s="123">
        <v>-42</v>
      </c>
      <c r="K34" s="123">
        <v>-37</v>
      </c>
      <c r="L34" s="123">
        <v>-54</v>
      </c>
      <c r="M34" s="123">
        <v>12.5</v>
      </c>
      <c r="N34" s="123">
        <v>208</v>
      </c>
      <c r="O34" s="123">
        <v>-19.2</v>
      </c>
      <c r="P34" s="123">
        <v>258</v>
      </c>
      <c r="Q34" s="123">
        <v>-14.7</v>
      </c>
      <c r="R34" s="123">
        <v>274</v>
      </c>
      <c r="S34" s="123">
        <v>-13.3</v>
      </c>
      <c r="T34" s="123">
        <v>75</v>
      </c>
      <c r="U34" s="123">
        <v>71</v>
      </c>
      <c r="V34" s="123">
        <v>62</v>
      </c>
      <c r="W34" s="123" t="s">
        <v>690</v>
      </c>
      <c r="X34" s="123">
        <v>5.3</v>
      </c>
      <c r="Y34" s="123">
        <v>2.9</v>
      </c>
    </row>
    <row r="35" spans="1:25" ht="15">
      <c r="A35" s="34">
        <f t="shared" si="1"/>
        <v>2</v>
      </c>
      <c r="B35" s="122" t="s">
        <v>75</v>
      </c>
      <c r="C35" s="122" t="str">
        <f t="shared" si="2"/>
        <v>Амурская область20</v>
      </c>
      <c r="D35" s="122">
        <f t="shared" si="3"/>
        <v>2</v>
      </c>
      <c r="E35" s="122">
        <f t="shared" si="4"/>
        <v>20</v>
      </c>
      <c r="F35" s="123" t="s">
        <v>95</v>
      </c>
      <c r="G35" s="123">
        <v>-48</v>
      </c>
      <c r="H35" s="123">
        <v>-45</v>
      </c>
      <c r="I35" s="123">
        <v>-44</v>
      </c>
      <c r="J35" s="123">
        <v>-42</v>
      </c>
      <c r="K35" s="123">
        <v>-35</v>
      </c>
      <c r="L35" s="123">
        <v>-55</v>
      </c>
      <c r="M35" s="123">
        <v>16.1</v>
      </c>
      <c r="N35" s="123">
        <v>206</v>
      </c>
      <c r="O35" s="123">
        <v>-18.4</v>
      </c>
      <c r="P35" s="123">
        <v>255</v>
      </c>
      <c r="Q35" s="123">
        <v>-14</v>
      </c>
      <c r="R35" s="123">
        <v>271</v>
      </c>
      <c r="S35" s="123">
        <v>-12.6</v>
      </c>
      <c r="T35" s="123">
        <v>67</v>
      </c>
      <c r="U35" s="123">
        <v>59</v>
      </c>
      <c r="V35" s="123">
        <v>64</v>
      </c>
      <c r="W35" s="123" t="s">
        <v>687</v>
      </c>
      <c r="X35" s="123" t="s">
        <v>81</v>
      </c>
      <c r="Y35" s="123" t="s">
        <v>685</v>
      </c>
    </row>
    <row r="36" spans="1:25" ht="15">
      <c r="A36" s="34">
        <f t="shared" si="1"/>
        <v>2</v>
      </c>
      <c r="B36" s="122" t="s">
        <v>75</v>
      </c>
      <c r="C36" s="122" t="str">
        <f t="shared" si="2"/>
        <v>Амурская область21</v>
      </c>
      <c r="D36" s="122">
        <f t="shared" si="3"/>
        <v>2</v>
      </c>
      <c r="E36" s="122">
        <f t="shared" si="4"/>
        <v>21</v>
      </c>
      <c r="F36" s="123" t="s">
        <v>96</v>
      </c>
      <c r="G36" s="123">
        <v>-47</v>
      </c>
      <c r="H36" s="123">
        <v>-46</v>
      </c>
      <c r="I36" s="123">
        <v>-45</v>
      </c>
      <c r="J36" s="123">
        <v>-43</v>
      </c>
      <c r="K36" s="123">
        <v>-35</v>
      </c>
      <c r="L36" s="123">
        <v>-51</v>
      </c>
      <c r="M36" s="123">
        <v>8.1</v>
      </c>
      <c r="N36" s="123">
        <v>199</v>
      </c>
      <c r="O36" s="123">
        <v>-20.2</v>
      </c>
      <c r="P36" s="123">
        <v>252</v>
      </c>
      <c r="Q36" s="123">
        <v>-15.1</v>
      </c>
      <c r="R36" s="123">
        <v>265</v>
      </c>
      <c r="S36" s="123">
        <v>-13.9</v>
      </c>
      <c r="T36" s="123">
        <v>76</v>
      </c>
      <c r="U36" s="123">
        <v>74</v>
      </c>
      <c r="V36" s="123">
        <v>31</v>
      </c>
      <c r="W36" s="123" t="s">
        <v>691</v>
      </c>
      <c r="X36" s="123">
        <v>1.7</v>
      </c>
      <c r="Y36" s="123">
        <v>1</v>
      </c>
    </row>
    <row r="37" spans="1:25" ht="15">
      <c r="A37" s="34">
        <f t="shared" si="1"/>
        <v>2</v>
      </c>
      <c r="B37" s="122" t="s">
        <v>75</v>
      </c>
      <c r="C37" s="122" t="str">
        <f t="shared" si="2"/>
        <v>Амурская область22</v>
      </c>
      <c r="D37" s="122">
        <f t="shared" si="3"/>
        <v>2</v>
      </c>
      <c r="E37" s="122">
        <f t="shared" si="4"/>
        <v>22</v>
      </c>
      <c r="F37" s="123" t="s">
        <v>97</v>
      </c>
      <c r="G37" s="123">
        <v>-45</v>
      </c>
      <c r="H37" s="123">
        <v>-44</v>
      </c>
      <c r="I37" s="123">
        <v>-43</v>
      </c>
      <c r="J37" s="123">
        <v>-40</v>
      </c>
      <c r="K37" s="123">
        <v>-31</v>
      </c>
      <c r="L37" s="123">
        <v>-51</v>
      </c>
      <c r="M37" s="123">
        <v>13</v>
      </c>
      <c r="N37" s="123">
        <v>180</v>
      </c>
      <c r="O37" s="123">
        <v>-17.9</v>
      </c>
      <c r="P37" s="123">
        <v>229</v>
      </c>
      <c r="Q37" s="123">
        <v>-13.1</v>
      </c>
      <c r="R37" s="123">
        <v>245</v>
      </c>
      <c r="S37" s="123">
        <v>-11.7</v>
      </c>
      <c r="T37" s="123">
        <v>73</v>
      </c>
      <c r="U37" s="123">
        <v>66</v>
      </c>
      <c r="V37" s="123">
        <v>38</v>
      </c>
      <c r="W37" s="123" t="s">
        <v>690</v>
      </c>
      <c r="X37" s="123">
        <v>3.7</v>
      </c>
      <c r="Y37" s="123">
        <v>1.9</v>
      </c>
    </row>
    <row r="38" spans="1:25" ht="15">
      <c r="A38" s="34">
        <f t="shared" si="1"/>
        <v>2</v>
      </c>
      <c r="B38" s="122" t="s">
        <v>75</v>
      </c>
      <c r="C38" s="122" t="str">
        <f t="shared" si="2"/>
        <v>Амурская область23</v>
      </c>
      <c r="D38" s="122">
        <f t="shared" si="3"/>
        <v>2</v>
      </c>
      <c r="E38" s="122">
        <f t="shared" si="4"/>
        <v>23</v>
      </c>
      <c r="F38" s="123" t="s">
        <v>98</v>
      </c>
      <c r="G38" s="123">
        <v>-43</v>
      </c>
      <c r="H38" s="123">
        <v>-41</v>
      </c>
      <c r="I38" s="123">
        <v>-40</v>
      </c>
      <c r="J38" s="123">
        <v>-38</v>
      </c>
      <c r="K38" s="123">
        <v>-33</v>
      </c>
      <c r="L38" s="123">
        <v>-52</v>
      </c>
      <c r="M38" s="123">
        <v>13.4</v>
      </c>
      <c r="N38" s="123">
        <v>182</v>
      </c>
      <c r="O38" s="123">
        <v>-17</v>
      </c>
      <c r="P38" s="123">
        <v>233</v>
      </c>
      <c r="Q38" s="123">
        <v>-12.5</v>
      </c>
      <c r="R38" s="123">
        <v>246</v>
      </c>
      <c r="S38" s="123">
        <v>-11.3</v>
      </c>
      <c r="T38" s="123" t="s">
        <v>685</v>
      </c>
      <c r="U38" s="123">
        <v>70</v>
      </c>
      <c r="V38" s="123">
        <v>60</v>
      </c>
      <c r="W38" s="123" t="s">
        <v>687</v>
      </c>
      <c r="X38" s="123">
        <v>2.3</v>
      </c>
      <c r="Y38" s="123">
        <v>2.4</v>
      </c>
    </row>
    <row r="39" spans="1:25" ht="15">
      <c r="A39" s="34">
        <f t="shared" si="1"/>
        <v>2</v>
      </c>
      <c r="B39" s="122" t="s">
        <v>75</v>
      </c>
      <c r="C39" s="122" t="str">
        <f t="shared" si="2"/>
        <v>Амурская область24</v>
      </c>
      <c r="D39" s="122">
        <f t="shared" si="3"/>
        <v>2</v>
      </c>
      <c r="E39" s="122">
        <f t="shared" si="4"/>
        <v>24</v>
      </c>
      <c r="F39" s="123" t="s">
        <v>99</v>
      </c>
      <c r="G39" s="123">
        <v>-45</v>
      </c>
      <c r="H39" s="123">
        <v>-43</v>
      </c>
      <c r="I39" s="123">
        <v>-44</v>
      </c>
      <c r="J39" s="123">
        <v>-42</v>
      </c>
      <c r="K39" s="123">
        <v>-36</v>
      </c>
      <c r="L39" s="123">
        <v>-53</v>
      </c>
      <c r="M39" s="123">
        <v>11</v>
      </c>
      <c r="N39" s="123">
        <v>193</v>
      </c>
      <c r="O39" s="123">
        <v>-19.8</v>
      </c>
      <c r="P39" s="123">
        <v>249</v>
      </c>
      <c r="Q39" s="123">
        <v>-14.4</v>
      </c>
      <c r="R39" s="123">
        <v>264</v>
      </c>
      <c r="S39" s="123">
        <v>-13.1</v>
      </c>
      <c r="T39" s="123">
        <v>75</v>
      </c>
      <c r="U39" s="123">
        <v>69</v>
      </c>
      <c r="V39" s="123">
        <v>65</v>
      </c>
      <c r="W39" s="123" t="s">
        <v>693</v>
      </c>
      <c r="X39" s="123">
        <v>1.6</v>
      </c>
      <c r="Y39" s="123">
        <v>1.7</v>
      </c>
    </row>
    <row r="40" spans="1:25" ht="15">
      <c r="A40" s="34">
        <f t="shared" si="1"/>
        <v>3</v>
      </c>
      <c r="B40" s="122" t="s">
        <v>59</v>
      </c>
      <c r="C40" s="122" t="str">
        <f t="shared" si="2"/>
        <v>Архангельская область1</v>
      </c>
      <c r="D40" s="122">
        <f t="shared" si="3"/>
        <v>3</v>
      </c>
      <c r="E40" s="122">
        <f t="shared" si="4"/>
        <v>1</v>
      </c>
      <c r="F40" s="123" t="s">
        <v>100</v>
      </c>
      <c r="G40" s="123">
        <v>-38</v>
      </c>
      <c r="H40" s="123">
        <v>-37</v>
      </c>
      <c r="I40" s="123">
        <v>-35</v>
      </c>
      <c r="J40" s="123">
        <v>-33</v>
      </c>
      <c r="K40" s="123">
        <v>-16</v>
      </c>
      <c r="L40" s="123">
        <v>-45</v>
      </c>
      <c r="M40" s="123">
        <v>7.6</v>
      </c>
      <c r="N40" s="123">
        <v>176</v>
      </c>
      <c r="O40" s="123">
        <v>-8.2</v>
      </c>
      <c r="P40" s="123">
        <v>250</v>
      </c>
      <c r="Q40" s="123">
        <v>-4.5</v>
      </c>
      <c r="R40" s="123">
        <v>271</v>
      </c>
      <c r="S40" s="123">
        <v>-3.5</v>
      </c>
      <c r="T40" s="123">
        <v>85</v>
      </c>
      <c r="U40" s="123">
        <v>84</v>
      </c>
      <c r="V40" s="123">
        <v>174</v>
      </c>
      <c r="W40" s="123" t="s">
        <v>689</v>
      </c>
      <c r="X40" s="123">
        <v>3.4</v>
      </c>
      <c r="Y40" s="123">
        <v>2.9</v>
      </c>
    </row>
    <row r="41" spans="1:25" ht="15">
      <c r="A41" s="34">
        <f t="shared" si="1"/>
        <v>3</v>
      </c>
      <c r="B41" s="122" t="s">
        <v>59</v>
      </c>
      <c r="C41" s="122" t="str">
        <f t="shared" si="2"/>
        <v>Архангельская область2</v>
      </c>
      <c r="D41" s="122">
        <f t="shared" si="3"/>
        <v>3</v>
      </c>
      <c r="E41" s="122">
        <f t="shared" si="4"/>
        <v>2</v>
      </c>
      <c r="F41" s="123" t="s">
        <v>101</v>
      </c>
      <c r="G41" s="123">
        <v>-49</v>
      </c>
      <c r="H41" s="123">
        <v>-47</v>
      </c>
      <c r="I41" s="123">
        <v>-44</v>
      </c>
      <c r="J41" s="123">
        <v>-42</v>
      </c>
      <c r="K41" s="123">
        <v>-23</v>
      </c>
      <c r="L41" s="123">
        <v>-55</v>
      </c>
      <c r="M41" s="123">
        <v>10</v>
      </c>
      <c r="N41" s="123">
        <v>203</v>
      </c>
      <c r="O41" s="123">
        <v>-10.5</v>
      </c>
      <c r="P41" s="123">
        <v>277</v>
      </c>
      <c r="Q41" s="123">
        <v>-6.6</v>
      </c>
      <c r="R41" s="123">
        <v>297</v>
      </c>
      <c r="S41" s="123">
        <v>-5.6</v>
      </c>
      <c r="T41" s="123">
        <v>83</v>
      </c>
      <c r="U41" s="123">
        <v>83</v>
      </c>
      <c r="V41" s="123">
        <v>191</v>
      </c>
      <c r="W41" s="123" t="s">
        <v>684</v>
      </c>
      <c r="X41" s="123" t="s">
        <v>81</v>
      </c>
      <c r="Y41" s="123">
        <v>2.6</v>
      </c>
    </row>
    <row r="42" spans="1:25" ht="15">
      <c r="A42" s="34">
        <f t="shared" si="1"/>
        <v>3</v>
      </c>
      <c r="B42" s="122" t="s">
        <v>59</v>
      </c>
      <c r="C42" s="122" t="str">
        <f t="shared" si="2"/>
        <v>Архангельская область3</v>
      </c>
      <c r="D42" s="122">
        <f t="shared" si="3"/>
        <v>3</v>
      </c>
      <c r="E42" s="122">
        <f t="shared" si="4"/>
        <v>3</v>
      </c>
      <c r="F42" s="123" t="s">
        <v>60</v>
      </c>
      <c r="G42" s="123">
        <v>-39</v>
      </c>
      <c r="H42" s="123">
        <v>-38</v>
      </c>
      <c r="I42" s="123">
        <v>-35</v>
      </c>
      <c r="J42" s="123">
        <v>-33</v>
      </c>
      <c r="K42" s="123">
        <v>-19</v>
      </c>
      <c r="L42" s="123">
        <v>-48</v>
      </c>
      <c r="M42" s="123">
        <v>7.6</v>
      </c>
      <c r="N42" s="123">
        <v>175</v>
      </c>
      <c r="O42" s="123">
        <v>-8.3</v>
      </c>
      <c r="P42" s="123">
        <v>249</v>
      </c>
      <c r="Q42" s="123">
        <v>-4.7</v>
      </c>
      <c r="R42" s="123">
        <v>268</v>
      </c>
      <c r="S42" s="123">
        <v>-3.7</v>
      </c>
      <c r="T42" s="123">
        <v>85</v>
      </c>
      <c r="U42" s="123">
        <v>85</v>
      </c>
      <c r="V42" s="123">
        <v>150</v>
      </c>
      <c r="W42" s="123" t="s">
        <v>689</v>
      </c>
      <c r="X42" s="123" t="s">
        <v>81</v>
      </c>
      <c r="Y42" s="123">
        <v>3.9</v>
      </c>
    </row>
    <row r="43" spans="1:25" ht="15">
      <c r="A43" s="34">
        <f t="shared" si="1"/>
        <v>3</v>
      </c>
      <c r="B43" s="122" t="s">
        <v>59</v>
      </c>
      <c r="C43" s="122" t="str">
        <f t="shared" si="2"/>
        <v>Архангельская область4</v>
      </c>
      <c r="D43" s="122">
        <f t="shared" si="3"/>
        <v>3</v>
      </c>
      <c r="E43" s="122">
        <f t="shared" si="4"/>
        <v>4</v>
      </c>
      <c r="F43" s="123" t="s">
        <v>102</v>
      </c>
      <c r="G43" s="123">
        <v>-48</v>
      </c>
      <c r="H43" s="123">
        <v>-47</v>
      </c>
      <c r="I43" s="123">
        <v>-44</v>
      </c>
      <c r="J43" s="123">
        <v>-41</v>
      </c>
      <c r="K43" s="123">
        <v>-20</v>
      </c>
      <c r="L43" s="123">
        <v>-52</v>
      </c>
      <c r="M43" s="123">
        <v>8.9</v>
      </c>
      <c r="N43" s="123">
        <v>190</v>
      </c>
      <c r="O43" s="123">
        <v>-10.1</v>
      </c>
      <c r="P43" s="123">
        <v>262</v>
      </c>
      <c r="Q43" s="123">
        <v>-6.2</v>
      </c>
      <c r="R43" s="123">
        <v>281</v>
      </c>
      <c r="S43" s="123">
        <v>-5.1</v>
      </c>
      <c r="T43" s="123">
        <v>83</v>
      </c>
      <c r="U43" s="123">
        <v>83</v>
      </c>
      <c r="V43" s="123">
        <v>185</v>
      </c>
      <c r="W43" s="123" t="s">
        <v>686</v>
      </c>
      <c r="X43" s="123">
        <v>2</v>
      </c>
      <c r="Y43" s="123">
        <v>3.1</v>
      </c>
    </row>
    <row r="44" spans="1:25" ht="15">
      <c r="A44" s="34">
        <f t="shared" si="1"/>
        <v>3</v>
      </c>
      <c r="B44" s="122" t="s">
        <v>59</v>
      </c>
      <c r="C44" s="122" t="str">
        <f t="shared" si="2"/>
        <v>Архангельская область5</v>
      </c>
      <c r="D44" s="122">
        <f t="shared" si="3"/>
        <v>3</v>
      </c>
      <c r="E44" s="122">
        <f t="shared" si="4"/>
        <v>5</v>
      </c>
      <c r="F44" s="123" t="s">
        <v>103</v>
      </c>
      <c r="G44" s="123">
        <v>-42</v>
      </c>
      <c r="H44" s="123">
        <v>-41</v>
      </c>
      <c r="I44" s="123">
        <v>-41</v>
      </c>
      <c r="J44" s="123">
        <v>-31</v>
      </c>
      <c r="K44" s="123">
        <v>-16</v>
      </c>
      <c r="L44" s="123">
        <v>-47</v>
      </c>
      <c r="M44" s="123">
        <v>7.5</v>
      </c>
      <c r="N44" s="123">
        <v>166</v>
      </c>
      <c r="O44" s="123">
        <v>-8.9</v>
      </c>
      <c r="P44" s="123">
        <v>237</v>
      </c>
      <c r="Q44" s="123">
        <v>-5</v>
      </c>
      <c r="R44" s="123">
        <v>257</v>
      </c>
      <c r="S44" s="123">
        <v>-3.9</v>
      </c>
      <c r="T44" s="123">
        <v>84</v>
      </c>
      <c r="U44" s="123" t="s">
        <v>685</v>
      </c>
      <c r="V44" s="123">
        <v>161</v>
      </c>
      <c r="W44" s="123" t="s">
        <v>686</v>
      </c>
      <c r="X44" s="123">
        <v>4.6</v>
      </c>
      <c r="Y44" s="123">
        <v>2.4</v>
      </c>
    </row>
    <row r="45" spans="1:25" ht="15">
      <c r="A45" s="34">
        <f t="shared" si="1"/>
        <v>3</v>
      </c>
      <c r="B45" s="122" t="s">
        <v>59</v>
      </c>
      <c r="C45" s="122" t="str">
        <f t="shared" si="2"/>
        <v>Архангельская область6</v>
      </c>
      <c r="D45" s="122">
        <f t="shared" si="3"/>
        <v>3</v>
      </c>
      <c r="E45" s="122">
        <f t="shared" si="4"/>
        <v>6</v>
      </c>
      <c r="F45" s="123" t="s">
        <v>104</v>
      </c>
      <c r="G45" s="123">
        <v>-40</v>
      </c>
      <c r="H45" s="123">
        <v>-40</v>
      </c>
      <c r="I45" s="123">
        <v>-38</v>
      </c>
      <c r="J45" s="123">
        <v>-35</v>
      </c>
      <c r="K45" s="123">
        <v>-17</v>
      </c>
      <c r="L45" s="123">
        <v>-49</v>
      </c>
      <c r="M45" s="123">
        <v>7.8</v>
      </c>
      <c r="N45" s="123">
        <v>194</v>
      </c>
      <c r="O45" s="123">
        <v>-8.9</v>
      </c>
      <c r="P45" s="123">
        <v>268</v>
      </c>
      <c r="Q45" s="123">
        <v>-5.3</v>
      </c>
      <c r="R45" s="123">
        <v>290</v>
      </c>
      <c r="S45" s="123">
        <v>-4.2</v>
      </c>
      <c r="T45" s="123">
        <v>84</v>
      </c>
      <c r="U45" s="123">
        <v>83</v>
      </c>
      <c r="V45" s="123">
        <v>149</v>
      </c>
      <c r="W45" s="123" t="s">
        <v>686</v>
      </c>
      <c r="X45" s="123">
        <v>4.5</v>
      </c>
      <c r="Y45" s="123">
        <v>4.1</v>
      </c>
    </row>
    <row r="46" spans="1:25" ht="15">
      <c r="A46" s="34">
        <f t="shared" si="1"/>
        <v>3</v>
      </c>
      <c r="B46" s="122" t="s">
        <v>59</v>
      </c>
      <c r="C46" s="122" t="str">
        <f t="shared" si="2"/>
        <v>Архангельская область7</v>
      </c>
      <c r="D46" s="122">
        <f t="shared" si="3"/>
        <v>3</v>
      </c>
      <c r="E46" s="122">
        <f t="shared" si="4"/>
        <v>7</v>
      </c>
      <c r="F46" s="123" t="s">
        <v>105</v>
      </c>
      <c r="G46" s="123">
        <v>-38</v>
      </c>
      <c r="H46" s="123">
        <v>-37</v>
      </c>
      <c r="I46" s="123">
        <v>-36</v>
      </c>
      <c r="J46" s="123">
        <v>-32</v>
      </c>
      <c r="K46" s="123">
        <v>-15</v>
      </c>
      <c r="L46" s="123">
        <v>-43</v>
      </c>
      <c r="M46" s="123">
        <v>7</v>
      </c>
      <c r="N46" s="123">
        <v>168</v>
      </c>
      <c r="O46" s="123">
        <v>-7.5</v>
      </c>
      <c r="P46" s="123">
        <v>243</v>
      </c>
      <c r="Q46" s="123">
        <v>-4</v>
      </c>
      <c r="R46" s="123">
        <v>264</v>
      </c>
      <c r="S46" s="123">
        <v>-2.9</v>
      </c>
      <c r="T46" s="123">
        <v>84</v>
      </c>
      <c r="U46" s="123">
        <v>84</v>
      </c>
      <c r="V46" s="123">
        <v>188</v>
      </c>
      <c r="W46" s="123" t="s">
        <v>689</v>
      </c>
      <c r="X46" s="123">
        <v>3.7</v>
      </c>
      <c r="Y46" s="123">
        <v>2.8</v>
      </c>
    </row>
    <row r="47" spans="1:25" ht="15">
      <c r="A47" s="34">
        <f t="shared" si="1"/>
        <v>4</v>
      </c>
      <c r="B47" s="122" t="s">
        <v>106</v>
      </c>
      <c r="C47" s="122" t="str">
        <f t="shared" si="2"/>
        <v>Астраханская область1</v>
      </c>
      <c r="D47" s="122">
        <f t="shared" si="3"/>
        <v>4</v>
      </c>
      <c r="E47" s="122">
        <f t="shared" si="4"/>
        <v>1</v>
      </c>
      <c r="F47" s="123" t="s">
        <v>107</v>
      </c>
      <c r="G47" s="123">
        <v>-25</v>
      </c>
      <c r="H47" s="123">
        <v>-24</v>
      </c>
      <c r="I47" s="123">
        <v>-23</v>
      </c>
      <c r="J47" s="123">
        <v>-21</v>
      </c>
      <c r="K47" s="123">
        <v>-10</v>
      </c>
      <c r="L47" s="123">
        <v>-33</v>
      </c>
      <c r="M47" s="123">
        <v>6.8</v>
      </c>
      <c r="N47" s="123">
        <v>103</v>
      </c>
      <c r="O47" s="123">
        <v>-3.5</v>
      </c>
      <c r="P47" s="123">
        <v>164</v>
      </c>
      <c r="Q47" s="123">
        <v>-0.8</v>
      </c>
      <c r="R47" s="123">
        <v>179</v>
      </c>
      <c r="S47" s="123">
        <v>0.1</v>
      </c>
      <c r="T47" s="123">
        <v>83</v>
      </c>
      <c r="U47" s="123">
        <v>76</v>
      </c>
      <c r="V47" s="123">
        <v>73</v>
      </c>
      <c r="W47" s="123" t="s">
        <v>693</v>
      </c>
      <c r="X47" s="123">
        <v>3.8</v>
      </c>
      <c r="Y47" s="123">
        <v>3.3</v>
      </c>
    </row>
    <row r="48" spans="1:25" ht="24">
      <c r="A48" s="34">
        <f t="shared" si="1"/>
        <v>4</v>
      </c>
      <c r="B48" s="122" t="s">
        <v>106</v>
      </c>
      <c r="C48" s="122" t="str">
        <f t="shared" si="2"/>
        <v>Астраханская область2</v>
      </c>
      <c r="D48" s="122">
        <f t="shared" si="3"/>
        <v>4</v>
      </c>
      <c r="E48" s="122">
        <f t="shared" si="4"/>
        <v>2</v>
      </c>
      <c r="F48" s="123" t="s">
        <v>108</v>
      </c>
      <c r="G48" s="123">
        <v>-30</v>
      </c>
      <c r="H48" s="123">
        <v>-28</v>
      </c>
      <c r="I48" s="123">
        <v>-28</v>
      </c>
      <c r="J48" s="123">
        <v>-24</v>
      </c>
      <c r="K48" s="123">
        <v>-12</v>
      </c>
      <c r="L48" s="123">
        <v>-37</v>
      </c>
      <c r="M48" s="123">
        <v>6.4</v>
      </c>
      <c r="N48" s="123">
        <v>121</v>
      </c>
      <c r="O48" s="123">
        <v>-5.4</v>
      </c>
      <c r="P48" s="123">
        <v>174</v>
      </c>
      <c r="Q48" s="123">
        <v>-2.5</v>
      </c>
      <c r="R48" s="123">
        <v>187</v>
      </c>
      <c r="S48" s="123">
        <v>-1.7</v>
      </c>
      <c r="T48" s="123">
        <v>83</v>
      </c>
      <c r="U48" s="123">
        <v>79</v>
      </c>
      <c r="V48" s="123">
        <v>110</v>
      </c>
      <c r="W48" s="123" t="s">
        <v>693</v>
      </c>
      <c r="X48" s="123">
        <v>3.7</v>
      </c>
      <c r="Y48" s="123">
        <v>3.6</v>
      </c>
    </row>
    <row r="49" spans="1:25" ht="15">
      <c r="A49" s="34">
        <f t="shared" si="1"/>
        <v>5</v>
      </c>
      <c r="B49" s="122" t="s">
        <v>115</v>
      </c>
      <c r="C49" s="122" t="str">
        <f t="shared" si="2"/>
        <v>Белгородская область1</v>
      </c>
      <c r="D49" s="122">
        <f t="shared" si="3"/>
        <v>5</v>
      </c>
      <c r="E49" s="122">
        <f t="shared" si="4"/>
        <v>1</v>
      </c>
      <c r="F49" s="123" t="s">
        <v>116</v>
      </c>
      <c r="G49" s="123">
        <v>-29</v>
      </c>
      <c r="H49" s="123">
        <v>-28</v>
      </c>
      <c r="I49" s="123">
        <v>-27</v>
      </c>
      <c r="J49" s="123">
        <v>-23</v>
      </c>
      <c r="K49" s="123">
        <v>-13</v>
      </c>
      <c r="L49" s="123">
        <v>-35</v>
      </c>
      <c r="M49" s="123">
        <v>5.9</v>
      </c>
      <c r="N49" s="123">
        <v>126</v>
      </c>
      <c r="O49" s="123">
        <v>-5</v>
      </c>
      <c r="P49" s="123">
        <v>191</v>
      </c>
      <c r="Q49" s="123">
        <v>-1.9</v>
      </c>
      <c r="R49" s="123">
        <v>209</v>
      </c>
      <c r="S49" s="123">
        <v>-1</v>
      </c>
      <c r="T49" s="123">
        <v>84</v>
      </c>
      <c r="U49" s="123">
        <v>84</v>
      </c>
      <c r="V49" s="123">
        <v>191</v>
      </c>
      <c r="W49" s="123" t="s">
        <v>684</v>
      </c>
      <c r="X49" s="123">
        <v>5.9</v>
      </c>
      <c r="Y49" s="123">
        <v>5.3</v>
      </c>
    </row>
    <row r="50" spans="1:25" ht="15">
      <c r="A50" s="34">
        <f t="shared" si="1"/>
        <v>6</v>
      </c>
      <c r="B50" s="122" t="s">
        <v>117</v>
      </c>
      <c r="C50" s="122" t="str">
        <f t="shared" si="2"/>
        <v>Брянская область1</v>
      </c>
      <c r="D50" s="122">
        <f t="shared" si="3"/>
        <v>6</v>
      </c>
      <c r="E50" s="122">
        <f t="shared" si="4"/>
        <v>1</v>
      </c>
      <c r="F50" s="123" t="s">
        <v>118</v>
      </c>
      <c r="G50" s="123">
        <v>-30</v>
      </c>
      <c r="H50" s="123">
        <v>-27</v>
      </c>
      <c r="I50" s="123">
        <v>-26</v>
      </c>
      <c r="J50" s="123">
        <v>-24</v>
      </c>
      <c r="K50" s="123">
        <v>-12</v>
      </c>
      <c r="L50" s="123">
        <v>-42</v>
      </c>
      <c r="M50" s="123">
        <v>5.6</v>
      </c>
      <c r="N50" s="123">
        <v>131</v>
      </c>
      <c r="O50" s="123">
        <v>-5.2</v>
      </c>
      <c r="P50" s="123">
        <v>199</v>
      </c>
      <c r="Q50" s="123">
        <v>-2</v>
      </c>
      <c r="R50" s="123">
        <v>217</v>
      </c>
      <c r="S50" s="123">
        <v>-1.1</v>
      </c>
      <c r="T50" s="123">
        <v>84</v>
      </c>
      <c r="U50" s="123">
        <v>82</v>
      </c>
      <c r="V50" s="123">
        <v>210</v>
      </c>
      <c r="W50" s="123" t="s">
        <v>686</v>
      </c>
      <c r="X50" s="123">
        <v>3.4</v>
      </c>
      <c r="Y50" s="123">
        <v>2.9</v>
      </c>
    </row>
    <row r="51" spans="1:25" ht="15">
      <c r="A51" s="34">
        <f t="shared" si="1"/>
        <v>7</v>
      </c>
      <c r="B51" s="122" t="s">
        <v>129</v>
      </c>
      <c r="C51" s="122" t="str">
        <f t="shared" si="2"/>
        <v>Владимирская область1</v>
      </c>
      <c r="D51" s="122">
        <f t="shared" si="3"/>
        <v>7</v>
      </c>
      <c r="E51" s="122">
        <f t="shared" si="4"/>
        <v>1</v>
      </c>
      <c r="F51" s="123" t="s">
        <v>130</v>
      </c>
      <c r="G51" s="123">
        <v>-38</v>
      </c>
      <c r="H51" s="123">
        <v>-34</v>
      </c>
      <c r="I51" s="123">
        <v>-32</v>
      </c>
      <c r="J51" s="123">
        <v>-28</v>
      </c>
      <c r="K51" s="123">
        <v>-16</v>
      </c>
      <c r="L51" s="123">
        <v>-48</v>
      </c>
      <c r="M51" s="123">
        <v>6.3</v>
      </c>
      <c r="N51" s="123">
        <v>148</v>
      </c>
      <c r="O51" s="123">
        <v>-6.9</v>
      </c>
      <c r="P51" s="123">
        <v>213</v>
      </c>
      <c r="Q51" s="123">
        <v>-3.5</v>
      </c>
      <c r="R51" s="123">
        <v>230</v>
      </c>
      <c r="S51" s="123">
        <v>-2.6</v>
      </c>
      <c r="T51" s="123">
        <v>84</v>
      </c>
      <c r="U51" s="123">
        <v>83</v>
      </c>
      <c r="V51" s="123">
        <v>194</v>
      </c>
      <c r="W51" s="123" t="s">
        <v>686</v>
      </c>
      <c r="X51" s="123">
        <v>4.5</v>
      </c>
      <c r="Y51" s="123">
        <v>3.4</v>
      </c>
    </row>
    <row r="52" spans="1:25" ht="15">
      <c r="A52" s="34">
        <f t="shared" si="1"/>
        <v>7</v>
      </c>
      <c r="B52" s="122" t="s">
        <v>129</v>
      </c>
      <c r="C52" s="122" t="str">
        <f t="shared" si="2"/>
        <v>Владимирская область2</v>
      </c>
      <c r="D52" s="122">
        <f t="shared" si="3"/>
        <v>7</v>
      </c>
      <c r="E52" s="122">
        <f t="shared" si="4"/>
        <v>2</v>
      </c>
      <c r="F52" s="123" t="s">
        <v>131</v>
      </c>
      <c r="G52" s="123">
        <v>-39</v>
      </c>
      <c r="H52" s="123">
        <v>-35</v>
      </c>
      <c r="I52" s="123">
        <v>-33</v>
      </c>
      <c r="J52" s="123">
        <v>-30</v>
      </c>
      <c r="K52" s="123">
        <v>-16</v>
      </c>
      <c r="L52" s="123">
        <v>-45</v>
      </c>
      <c r="M52" s="123">
        <v>6.4</v>
      </c>
      <c r="N52" s="123">
        <v>150</v>
      </c>
      <c r="O52" s="123">
        <v>-7.4</v>
      </c>
      <c r="P52" s="123">
        <v>214</v>
      </c>
      <c r="Q52" s="123">
        <v>-4</v>
      </c>
      <c r="R52" s="123">
        <v>230</v>
      </c>
      <c r="S52" s="123">
        <v>-3.1</v>
      </c>
      <c r="T52" s="123">
        <v>84</v>
      </c>
      <c r="U52" s="123">
        <v>83</v>
      </c>
      <c r="V52" s="123">
        <v>166</v>
      </c>
      <c r="W52" s="123" t="s">
        <v>686</v>
      </c>
      <c r="X52" s="123" t="s">
        <v>81</v>
      </c>
      <c r="Y52" s="123">
        <v>4.1</v>
      </c>
    </row>
    <row r="53" spans="1:25" ht="15">
      <c r="A53" s="34">
        <f t="shared" si="1"/>
        <v>8</v>
      </c>
      <c r="B53" s="122" t="s">
        <v>132</v>
      </c>
      <c r="C53" s="122" t="str">
        <f t="shared" si="2"/>
        <v>Волгоградская область1</v>
      </c>
      <c r="D53" s="122">
        <f t="shared" si="3"/>
        <v>8</v>
      </c>
      <c r="E53" s="122">
        <f t="shared" si="4"/>
        <v>1</v>
      </c>
      <c r="F53" s="123" t="s">
        <v>133</v>
      </c>
      <c r="G53" s="123">
        <v>-27</v>
      </c>
      <c r="H53" s="123">
        <v>-26</v>
      </c>
      <c r="I53" s="123">
        <v>-25</v>
      </c>
      <c r="J53" s="123">
        <v>-22</v>
      </c>
      <c r="K53" s="123">
        <v>-12</v>
      </c>
      <c r="L53" s="123">
        <v>-35</v>
      </c>
      <c r="M53" s="123">
        <v>5.6</v>
      </c>
      <c r="N53" s="123">
        <v>122</v>
      </c>
      <c r="O53" s="123">
        <v>-5.1</v>
      </c>
      <c r="P53" s="123">
        <v>176</v>
      </c>
      <c r="Q53" s="123">
        <v>-2.3</v>
      </c>
      <c r="R53" s="123">
        <v>190</v>
      </c>
      <c r="S53" s="123">
        <v>-1.5</v>
      </c>
      <c r="T53" s="123">
        <v>85</v>
      </c>
      <c r="U53" s="123">
        <v>82</v>
      </c>
      <c r="V53" s="123">
        <v>151</v>
      </c>
      <c r="W53" s="123" t="s">
        <v>690</v>
      </c>
      <c r="X53" s="123">
        <v>5.1</v>
      </c>
      <c r="Y53" s="123">
        <v>3.9</v>
      </c>
    </row>
    <row r="54" spans="1:25" ht="15">
      <c r="A54" s="34">
        <f t="shared" si="1"/>
        <v>8</v>
      </c>
      <c r="B54" s="122" t="s">
        <v>132</v>
      </c>
      <c r="C54" s="122" t="str">
        <f t="shared" si="2"/>
        <v>Волгоградская область2</v>
      </c>
      <c r="D54" s="122">
        <f t="shared" si="3"/>
        <v>8</v>
      </c>
      <c r="E54" s="122">
        <f t="shared" si="4"/>
        <v>2</v>
      </c>
      <c r="F54" s="123" t="s">
        <v>134</v>
      </c>
      <c r="G54" s="123">
        <v>-32</v>
      </c>
      <c r="H54" s="123">
        <v>-30</v>
      </c>
      <c r="I54" s="123">
        <v>-29</v>
      </c>
      <c r="J54" s="123">
        <v>-26</v>
      </c>
      <c r="K54" s="123">
        <v>-12</v>
      </c>
      <c r="L54" s="123">
        <v>-37</v>
      </c>
      <c r="M54" s="123">
        <v>7.1</v>
      </c>
      <c r="N54" s="123">
        <v>134</v>
      </c>
      <c r="O54" s="123">
        <v>-7.2</v>
      </c>
      <c r="P54" s="123">
        <v>188</v>
      </c>
      <c r="Q54" s="123">
        <v>-4.1</v>
      </c>
      <c r="R54" s="123">
        <v>200</v>
      </c>
      <c r="S54" s="123">
        <v>-3.3</v>
      </c>
      <c r="T54" s="123">
        <v>86</v>
      </c>
      <c r="U54" s="123">
        <v>81</v>
      </c>
      <c r="V54" s="123">
        <v>220</v>
      </c>
      <c r="W54" s="123" t="s">
        <v>688</v>
      </c>
      <c r="X54" s="123">
        <v>8.5</v>
      </c>
      <c r="Y54" s="123">
        <v>6.4</v>
      </c>
    </row>
    <row r="55" spans="1:25" ht="15">
      <c r="A55" s="34">
        <f t="shared" si="1"/>
        <v>8</v>
      </c>
      <c r="B55" s="122" t="s">
        <v>132</v>
      </c>
      <c r="C55" s="122" t="str">
        <f t="shared" si="2"/>
        <v>Волгоградская область3</v>
      </c>
      <c r="D55" s="122">
        <f t="shared" si="3"/>
        <v>8</v>
      </c>
      <c r="E55" s="122">
        <f t="shared" si="4"/>
        <v>3</v>
      </c>
      <c r="F55" s="123" t="s">
        <v>135</v>
      </c>
      <c r="G55" s="123">
        <v>-32</v>
      </c>
      <c r="H55" s="123">
        <v>-30</v>
      </c>
      <c r="I55" s="123">
        <v>-29</v>
      </c>
      <c r="J55" s="123">
        <v>-26</v>
      </c>
      <c r="K55" s="123" t="s">
        <v>22</v>
      </c>
      <c r="L55" s="123">
        <v>-40</v>
      </c>
      <c r="M55" s="123">
        <v>8.1</v>
      </c>
      <c r="N55" s="123">
        <v>146</v>
      </c>
      <c r="O55" s="123">
        <v>-6.7</v>
      </c>
      <c r="P55" s="123">
        <v>190</v>
      </c>
      <c r="Q55" s="123">
        <v>-3.9</v>
      </c>
      <c r="R55" s="123">
        <v>205</v>
      </c>
      <c r="S55" s="123">
        <v>-3.1</v>
      </c>
      <c r="T55" s="123">
        <v>84</v>
      </c>
      <c r="U55" s="123">
        <v>81</v>
      </c>
      <c r="V55" s="123">
        <v>109</v>
      </c>
      <c r="W55" s="123" t="s">
        <v>688</v>
      </c>
      <c r="X55" s="123" t="s">
        <v>81</v>
      </c>
      <c r="Y55" s="123">
        <v>4.2</v>
      </c>
    </row>
    <row r="56" spans="1:25" ht="15">
      <c r="A56" s="34">
        <f t="shared" si="1"/>
        <v>8</v>
      </c>
      <c r="B56" s="122" t="s">
        <v>132</v>
      </c>
      <c r="C56" s="122" t="str">
        <f t="shared" si="2"/>
        <v>Волгоградская область4</v>
      </c>
      <c r="D56" s="122">
        <f t="shared" si="3"/>
        <v>8</v>
      </c>
      <c r="E56" s="122">
        <f t="shared" si="4"/>
        <v>4</v>
      </c>
      <c r="F56" s="123" t="s">
        <v>136</v>
      </c>
      <c r="G56" s="123">
        <v>-32</v>
      </c>
      <c r="H56" s="123">
        <v>-29</v>
      </c>
      <c r="I56" s="123">
        <v>-27</v>
      </c>
      <c r="J56" s="123">
        <v>-24</v>
      </c>
      <c r="K56" s="123">
        <v>-12</v>
      </c>
      <c r="L56" s="123">
        <v>-38</v>
      </c>
      <c r="M56" s="123">
        <v>6.8</v>
      </c>
      <c r="N56" s="123">
        <v>112</v>
      </c>
      <c r="O56" s="123">
        <v>-4.7</v>
      </c>
      <c r="P56" s="123">
        <v>176</v>
      </c>
      <c r="Q56" s="123">
        <v>-1.6</v>
      </c>
      <c r="R56" s="123">
        <v>190</v>
      </c>
      <c r="S56" s="123">
        <v>-0.8</v>
      </c>
      <c r="T56" s="123">
        <v>85</v>
      </c>
      <c r="U56" s="123">
        <v>84</v>
      </c>
      <c r="V56" s="123">
        <v>161</v>
      </c>
      <c r="W56" s="123" t="s">
        <v>693</v>
      </c>
      <c r="X56" s="123">
        <v>4.2</v>
      </c>
      <c r="Y56" s="123">
        <v>4.1</v>
      </c>
    </row>
    <row r="57" spans="1:25" ht="15">
      <c r="A57" s="34">
        <f t="shared" si="1"/>
        <v>8</v>
      </c>
      <c r="B57" s="122" t="s">
        <v>132</v>
      </c>
      <c r="C57" s="122" t="str">
        <f t="shared" si="2"/>
        <v>Волгоградская область5</v>
      </c>
      <c r="D57" s="122">
        <f t="shared" si="3"/>
        <v>8</v>
      </c>
      <c r="E57" s="122">
        <f t="shared" si="4"/>
        <v>5</v>
      </c>
      <c r="F57" s="123" t="s">
        <v>137</v>
      </c>
      <c r="G57" s="123">
        <v>-32</v>
      </c>
      <c r="H57" s="123">
        <v>-30</v>
      </c>
      <c r="I57" s="123">
        <v>-29</v>
      </c>
      <c r="J57" s="123">
        <v>-26</v>
      </c>
      <c r="K57" s="123" t="s">
        <v>685</v>
      </c>
      <c r="L57" s="123">
        <v>-38</v>
      </c>
      <c r="M57" s="123">
        <v>7.2</v>
      </c>
      <c r="N57" s="123">
        <v>139</v>
      </c>
      <c r="O57" s="123">
        <v>-5.7</v>
      </c>
      <c r="P57" s="123">
        <v>191</v>
      </c>
      <c r="Q57" s="123">
        <v>-3.4</v>
      </c>
      <c r="R57" s="123">
        <v>204</v>
      </c>
      <c r="S57" s="123">
        <v>-2.6</v>
      </c>
      <c r="T57" s="123">
        <v>82</v>
      </c>
      <c r="U57" s="123">
        <v>80</v>
      </c>
      <c r="V57" s="123">
        <v>177</v>
      </c>
      <c r="W57" s="123" t="s">
        <v>689</v>
      </c>
      <c r="X57" s="123" t="s">
        <v>81</v>
      </c>
      <c r="Y57" s="123">
        <v>3.8</v>
      </c>
    </row>
    <row r="58" spans="1:25" ht="15">
      <c r="A58" s="34">
        <f t="shared" si="1"/>
        <v>8</v>
      </c>
      <c r="B58" s="122" t="s">
        <v>132</v>
      </c>
      <c r="C58" s="122" t="str">
        <f t="shared" si="2"/>
        <v>Волгоградская область6</v>
      </c>
      <c r="D58" s="122">
        <f t="shared" si="3"/>
        <v>8</v>
      </c>
      <c r="E58" s="122">
        <f t="shared" si="4"/>
        <v>6</v>
      </c>
      <c r="F58" s="123" t="s">
        <v>138</v>
      </c>
      <c r="G58" s="123">
        <v>-31</v>
      </c>
      <c r="H58" s="123">
        <v>-28</v>
      </c>
      <c r="I58" s="123">
        <v>-28</v>
      </c>
      <c r="J58" s="123">
        <v>-25</v>
      </c>
      <c r="K58" s="123">
        <v>-13</v>
      </c>
      <c r="L58" s="123">
        <v>-36</v>
      </c>
      <c r="M58" s="123">
        <v>6.8</v>
      </c>
      <c r="N58" s="123">
        <v>126</v>
      </c>
      <c r="O58" s="123">
        <v>-6.1</v>
      </c>
      <c r="P58" s="123">
        <v>177</v>
      </c>
      <c r="Q58" s="123">
        <v>-3.2</v>
      </c>
      <c r="R58" s="123">
        <v>191</v>
      </c>
      <c r="S58" s="123">
        <v>-2.3</v>
      </c>
      <c r="T58" s="123">
        <v>81</v>
      </c>
      <c r="U58" s="123">
        <v>78</v>
      </c>
      <c r="V58" s="123">
        <v>97</v>
      </c>
      <c r="W58" s="123" t="s">
        <v>693</v>
      </c>
      <c r="X58" s="123">
        <v>5.7</v>
      </c>
      <c r="Y58" s="123">
        <v>4.7</v>
      </c>
    </row>
    <row r="59" spans="1:25" ht="15">
      <c r="A59" s="34">
        <f t="shared" si="1"/>
        <v>9</v>
      </c>
      <c r="B59" s="122" t="s">
        <v>139</v>
      </c>
      <c r="C59" s="122" t="str">
        <f t="shared" si="2"/>
        <v>Вологодская область1</v>
      </c>
      <c r="D59" s="122">
        <f t="shared" si="3"/>
        <v>9</v>
      </c>
      <c r="E59" s="122">
        <f t="shared" si="4"/>
        <v>1</v>
      </c>
      <c r="F59" s="123" t="s">
        <v>140</v>
      </c>
      <c r="G59" s="123">
        <v>-40</v>
      </c>
      <c r="H59" s="123">
        <v>-36</v>
      </c>
      <c r="I59" s="123">
        <v>-36</v>
      </c>
      <c r="J59" s="123">
        <v>-31</v>
      </c>
      <c r="K59" s="123">
        <v>-17</v>
      </c>
      <c r="L59" s="123">
        <v>-47</v>
      </c>
      <c r="M59" s="123">
        <v>7.5</v>
      </c>
      <c r="N59" s="123">
        <v>158</v>
      </c>
      <c r="O59" s="123">
        <v>-7.3</v>
      </c>
      <c r="P59" s="123">
        <v>231</v>
      </c>
      <c r="Q59" s="123">
        <v>-3.8</v>
      </c>
      <c r="R59" s="123">
        <v>250</v>
      </c>
      <c r="S59" s="123">
        <v>-2.7</v>
      </c>
      <c r="T59" s="123">
        <v>86</v>
      </c>
      <c r="U59" s="123">
        <v>84</v>
      </c>
      <c r="V59" s="123">
        <v>174</v>
      </c>
      <c r="W59" s="123" t="s">
        <v>684</v>
      </c>
      <c r="X59" s="123" t="s">
        <v>81</v>
      </c>
      <c r="Y59" s="123">
        <v>3.6</v>
      </c>
    </row>
    <row r="60" spans="1:25" ht="15">
      <c r="A60" s="34">
        <f t="shared" si="1"/>
        <v>9</v>
      </c>
      <c r="B60" s="122" t="s">
        <v>139</v>
      </c>
      <c r="C60" s="122" t="str">
        <f t="shared" si="2"/>
        <v>Вологодская область2</v>
      </c>
      <c r="D60" s="122">
        <f t="shared" si="3"/>
        <v>9</v>
      </c>
      <c r="E60" s="122">
        <f t="shared" si="4"/>
        <v>2</v>
      </c>
      <c r="F60" s="123" t="s">
        <v>141</v>
      </c>
      <c r="G60" s="123">
        <v>-42</v>
      </c>
      <c r="H60" s="123">
        <v>-37</v>
      </c>
      <c r="I60" s="123">
        <v>-37</v>
      </c>
      <c r="J60" s="123">
        <v>-32</v>
      </c>
      <c r="K60" s="123">
        <v>-15</v>
      </c>
      <c r="L60" s="123">
        <v>-47</v>
      </c>
      <c r="M60" s="123">
        <v>7.4</v>
      </c>
      <c r="N60" s="123">
        <v>157</v>
      </c>
      <c r="O60" s="123">
        <v>-7.6</v>
      </c>
      <c r="P60" s="123">
        <v>228</v>
      </c>
      <c r="Q60" s="123">
        <v>-4</v>
      </c>
      <c r="R60" s="123">
        <v>246</v>
      </c>
      <c r="S60" s="123">
        <v>-3</v>
      </c>
      <c r="T60" s="123">
        <v>85</v>
      </c>
      <c r="U60" s="123">
        <v>84</v>
      </c>
      <c r="V60" s="123">
        <v>163</v>
      </c>
      <c r="W60" s="123" t="s">
        <v>686</v>
      </c>
      <c r="X60" s="123">
        <v>3.9</v>
      </c>
      <c r="Y60" s="123">
        <v>3.6</v>
      </c>
    </row>
    <row r="61" spans="1:25" ht="15">
      <c r="A61" s="34">
        <f t="shared" si="1"/>
        <v>9</v>
      </c>
      <c r="B61" s="122" t="s">
        <v>139</v>
      </c>
      <c r="C61" s="122" t="str">
        <f t="shared" si="2"/>
        <v>Вологодская область3</v>
      </c>
      <c r="D61" s="122">
        <f t="shared" si="3"/>
        <v>9</v>
      </c>
      <c r="E61" s="122">
        <f t="shared" si="4"/>
        <v>3</v>
      </c>
      <c r="F61" s="123" t="s">
        <v>142</v>
      </c>
      <c r="G61" s="123">
        <v>-40</v>
      </c>
      <c r="H61" s="123">
        <v>-36</v>
      </c>
      <c r="I61" s="123">
        <v>-35</v>
      </c>
      <c r="J61" s="123">
        <v>-32</v>
      </c>
      <c r="K61" s="123">
        <v>-14</v>
      </c>
      <c r="L61" s="123">
        <v>-49</v>
      </c>
      <c r="M61" s="123">
        <v>7.3</v>
      </c>
      <c r="N61" s="123">
        <v>154</v>
      </c>
      <c r="O61" s="123">
        <v>-7</v>
      </c>
      <c r="P61" s="123">
        <v>230</v>
      </c>
      <c r="Q61" s="123">
        <v>-3.4</v>
      </c>
      <c r="R61" s="123">
        <v>250</v>
      </c>
      <c r="S61" s="123">
        <v>-2.4</v>
      </c>
      <c r="T61" s="123">
        <v>84</v>
      </c>
      <c r="U61" s="123">
        <v>84</v>
      </c>
      <c r="V61" s="123">
        <v>210</v>
      </c>
      <c r="W61" s="123" t="s">
        <v>689</v>
      </c>
      <c r="X61" s="123">
        <v>3.5</v>
      </c>
      <c r="Y61" s="123">
        <v>3</v>
      </c>
    </row>
    <row r="62" spans="1:25" ht="15">
      <c r="A62" s="34">
        <f t="shared" si="1"/>
        <v>9</v>
      </c>
      <c r="B62" s="122" t="s">
        <v>139</v>
      </c>
      <c r="C62" s="122" t="str">
        <f t="shared" si="2"/>
        <v>Вологодская область4</v>
      </c>
      <c r="D62" s="122">
        <f t="shared" si="3"/>
        <v>9</v>
      </c>
      <c r="E62" s="122">
        <f t="shared" si="4"/>
        <v>4</v>
      </c>
      <c r="F62" s="123" t="s">
        <v>143</v>
      </c>
      <c r="G62" s="123">
        <v>-42</v>
      </c>
      <c r="H62" s="123">
        <v>-38</v>
      </c>
      <c r="I62" s="123">
        <v>-38</v>
      </c>
      <c r="J62" s="123">
        <v>-35</v>
      </c>
      <c r="K62" s="123">
        <v>-16</v>
      </c>
      <c r="L62" s="123">
        <v>-49</v>
      </c>
      <c r="M62" s="123">
        <v>7.3</v>
      </c>
      <c r="N62" s="123">
        <v>162</v>
      </c>
      <c r="O62" s="123">
        <v>-8.5</v>
      </c>
      <c r="P62" s="123">
        <v>231</v>
      </c>
      <c r="Q62" s="123">
        <v>-4.7</v>
      </c>
      <c r="R62" s="123">
        <v>250</v>
      </c>
      <c r="S62" s="123">
        <v>-3.7</v>
      </c>
      <c r="T62" s="123">
        <v>84</v>
      </c>
      <c r="U62" s="123">
        <v>84</v>
      </c>
      <c r="V62" s="123">
        <v>182</v>
      </c>
      <c r="W62" s="123" t="s">
        <v>686</v>
      </c>
      <c r="X62" s="123">
        <v>2.6</v>
      </c>
      <c r="Y62" s="123">
        <v>2.4</v>
      </c>
    </row>
    <row r="63" spans="1:25" ht="15">
      <c r="A63" s="34">
        <f t="shared" si="1"/>
        <v>9</v>
      </c>
      <c r="B63" s="122" t="s">
        <v>139</v>
      </c>
      <c r="C63" s="122" t="str">
        <f t="shared" si="2"/>
        <v>Вологодская область5</v>
      </c>
      <c r="D63" s="122">
        <f t="shared" si="3"/>
        <v>9</v>
      </c>
      <c r="E63" s="122">
        <f t="shared" si="4"/>
        <v>5</v>
      </c>
      <c r="F63" s="123" t="s">
        <v>144</v>
      </c>
      <c r="G63" s="123">
        <v>-39</v>
      </c>
      <c r="H63" s="123">
        <v>-36</v>
      </c>
      <c r="I63" s="123">
        <v>-36</v>
      </c>
      <c r="J63" s="123">
        <v>-32</v>
      </c>
      <c r="K63" s="123">
        <v>-16</v>
      </c>
      <c r="L63" s="123">
        <v>-46</v>
      </c>
      <c r="M63" s="123">
        <v>6.9</v>
      </c>
      <c r="N63" s="123">
        <v>161</v>
      </c>
      <c r="O63" s="123">
        <v>-8.2</v>
      </c>
      <c r="P63" s="123">
        <v>232</v>
      </c>
      <c r="Q63" s="123">
        <v>-4.5</v>
      </c>
      <c r="R63" s="123">
        <v>251</v>
      </c>
      <c r="S63" s="123">
        <v>-3.4</v>
      </c>
      <c r="T63" s="123">
        <v>84</v>
      </c>
      <c r="U63" s="123">
        <v>83</v>
      </c>
      <c r="V63" s="123">
        <v>188</v>
      </c>
      <c r="W63" s="123" t="s">
        <v>686</v>
      </c>
      <c r="X63" s="123">
        <v>3.1</v>
      </c>
      <c r="Y63" s="123">
        <v>3.2</v>
      </c>
    </row>
    <row r="64" spans="1:25" ht="15">
      <c r="A64" s="34">
        <f t="shared" si="1"/>
        <v>9</v>
      </c>
      <c r="B64" s="122" t="s">
        <v>139</v>
      </c>
      <c r="C64" s="122" t="str">
        <f t="shared" si="2"/>
        <v>Вологодская область6</v>
      </c>
      <c r="D64" s="122">
        <f t="shared" si="3"/>
        <v>9</v>
      </c>
      <c r="E64" s="122">
        <f t="shared" si="4"/>
        <v>6</v>
      </c>
      <c r="F64" s="123" t="s">
        <v>694</v>
      </c>
      <c r="G64" s="123"/>
      <c r="H64" s="123"/>
      <c r="I64" s="123"/>
      <c r="J64" s="123"/>
      <c r="K64" s="123"/>
      <c r="L64" s="123"/>
      <c r="M64" s="123"/>
      <c r="N64" s="123"/>
      <c r="O64" s="123"/>
      <c r="P64" s="123"/>
      <c r="Q64" s="123"/>
      <c r="R64" s="123"/>
      <c r="S64" s="123"/>
      <c r="T64" s="123"/>
      <c r="U64" s="123"/>
      <c r="V64" s="123"/>
      <c r="W64" s="123"/>
      <c r="X64" s="123"/>
      <c r="Y64" s="123"/>
    </row>
    <row r="65" spans="1:25" ht="15">
      <c r="A65" s="34">
        <f t="shared" si="1"/>
        <v>10</v>
      </c>
      <c r="B65" s="122" t="s">
        <v>145</v>
      </c>
      <c r="C65" s="122" t="str">
        <f t="shared" si="2"/>
        <v>Воронежская область1</v>
      </c>
      <c r="D65" s="122">
        <f t="shared" si="3"/>
        <v>10</v>
      </c>
      <c r="E65" s="122">
        <f t="shared" si="4"/>
        <v>1</v>
      </c>
      <c r="F65" s="123" t="s">
        <v>146</v>
      </c>
      <c r="G65" s="123">
        <v>-31</v>
      </c>
      <c r="H65" s="123">
        <v>-29</v>
      </c>
      <c r="I65" s="123">
        <v>-25</v>
      </c>
      <c r="J65" s="123">
        <v>-24</v>
      </c>
      <c r="K65" s="123">
        <v>-13</v>
      </c>
      <c r="L65" s="123">
        <v>-37</v>
      </c>
      <c r="M65" s="123">
        <v>5.9</v>
      </c>
      <c r="N65" s="123">
        <v>130</v>
      </c>
      <c r="O65" s="123">
        <v>-5.5</v>
      </c>
      <c r="P65" s="123">
        <v>190</v>
      </c>
      <c r="Q65" s="123">
        <v>-2.5</v>
      </c>
      <c r="R65" s="123">
        <v>206</v>
      </c>
      <c r="S65" s="123">
        <v>-1.6</v>
      </c>
      <c r="T65" s="123">
        <v>82</v>
      </c>
      <c r="U65" s="123">
        <v>80</v>
      </c>
      <c r="V65" s="123">
        <v>201</v>
      </c>
      <c r="W65" s="123" t="s">
        <v>690</v>
      </c>
      <c r="X65" s="123">
        <v>4</v>
      </c>
      <c r="Y65" s="123">
        <v>3.3</v>
      </c>
    </row>
    <row r="66" spans="1:25" ht="15">
      <c r="A66" s="34">
        <f t="shared" si="1"/>
        <v>11</v>
      </c>
      <c r="B66" s="122" t="s">
        <v>149</v>
      </c>
      <c r="C66" s="122" t="str">
        <f t="shared" si="2"/>
        <v>Ивановская область1</v>
      </c>
      <c r="D66" s="122">
        <f t="shared" si="3"/>
        <v>11</v>
      </c>
      <c r="E66" s="122">
        <f t="shared" si="4"/>
        <v>1</v>
      </c>
      <c r="F66" s="123" t="s">
        <v>150</v>
      </c>
      <c r="G66" s="123">
        <v>-38</v>
      </c>
      <c r="H66" s="123">
        <v>-34</v>
      </c>
      <c r="I66" s="123">
        <v>-34</v>
      </c>
      <c r="J66" s="123">
        <v>-30</v>
      </c>
      <c r="K66" s="123">
        <v>-17</v>
      </c>
      <c r="L66" s="123">
        <v>-45</v>
      </c>
      <c r="M66" s="123">
        <v>7.1</v>
      </c>
      <c r="N66" s="123">
        <v>152</v>
      </c>
      <c r="O66" s="123">
        <v>-7.4</v>
      </c>
      <c r="P66" s="123">
        <v>219</v>
      </c>
      <c r="Q66" s="123">
        <v>-3.9</v>
      </c>
      <c r="R66" s="123">
        <v>236</v>
      </c>
      <c r="S66" s="123">
        <v>-2.9</v>
      </c>
      <c r="T66" s="123">
        <v>85</v>
      </c>
      <c r="U66" s="123">
        <v>84</v>
      </c>
      <c r="V66" s="123">
        <v>209</v>
      </c>
      <c r="W66" s="123" t="s">
        <v>686</v>
      </c>
      <c r="X66" s="123">
        <v>4.9</v>
      </c>
      <c r="Y66" s="123">
        <v>4.2</v>
      </c>
    </row>
    <row r="67" spans="1:25" ht="15">
      <c r="A67" s="34">
        <f t="shared" si="1"/>
        <v>11</v>
      </c>
      <c r="B67" s="122" t="s">
        <v>149</v>
      </c>
      <c r="C67" s="122" t="str">
        <f t="shared" si="2"/>
        <v>Ивановская область2</v>
      </c>
      <c r="D67" s="122">
        <f t="shared" si="3"/>
        <v>11</v>
      </c>
      <c r="E67" s="122">
        <f t="shared" si="4"/>
        <v>2</v>
      </c>
      <c r="F67" s="123" t="s">
        <v>151</v>
      </c>
      <c r="G67" s="123">
        <v>-39</v>
      </c>
      <c r="H67" s="123">
        <v>-35</v>
      </c>
      <c r="I67" s="123">
        <v>-33</v>
      </c>
      <c r="J67" s="123">
        <v>-31</v>
      </c>
      <c r="K67" s="123">
        <v>-17</v>
      </c>
      <c r="L67" s="123">
        <v>-45</v>
      </c>
      <c r="M67" s="123">
        <v>6.4</v>
      </c>
      <c r="N67" s="123">
        <v>155</v>
      </c>
      <c r="O67" s="123">
        <v>-7.6</v>
      </c>
      <c r="P67" s="123">
        <v>221</v>
      </c>
      <c r="Q67" s="123">
        <v>-4.1</v>
      </c>
      <c r="R67" s="123">
        <v>238</v>
      </c>
      <c r="S67" s="123">
        <v>-3.2</v>
      </c>
      <c r="T67" s="123">
        <v>84</v>
      </c>
      <c r="U67" s="123">
        <v>83</v>
      </c>
      <c r="V67" s="123">
        <v>268</v>
      </c>
      <c r="W67" s="123" t="s">
        <v>684</v>
      </c>
      <c r="X67" s="123" t="s">
        <v>81</v>
      </c>
      <c r="Y67" s="123">
        <v>4.1</v>
      </c>
    </row>
    <row r="68" spans="1:25" ht="15">
      <c r="A68" s="34">
        <f t="shared" si="1"/>
        <v>12</v>
      </c>
      <c r="B68" s="122" t="s">
        <v>153</v>
      </c>
      <c r="C68" s="122" t="str">
        <f t="shared" si="2"/>
        <v>Иркутская область1</v>
      </c>
      <c r="D68" s="122">
        <f t="shared" si="3"/>
        <v>12</v>
      </c>
      <c r="E68" s="122">
        <f t="shared" si="4"/>
        <v>1</v>
      </c>
      <c r="F68" s="123" t="s">
        <v>154</v>
      </c>
      <c r="G68" s="123">
        <v>-41</v>
      </c>
      <c r="H68" s="123">
        <v>-39</v>
      </c>
      <c r="I68" s="123">
        <v>-38</v>
      </c>
      <c r="J68" s="123">
        <v>-36</v>
      </c>
      <c r="K68" s="123">
        <v>-22</v>
      </c>
      <c r="L68" s="123">
        <v>-47</v>
      </c>
      <c r="M68" s="123">
        <v>11.3</v>
      </c>
      <c r="N68" s="123">
        <v>187</v>
      </c>
      <c r="O68" s="123">
        <v>-10.8</v>
      </c>
      <c r="P68" s="123">
        <v>264</v>
      </c>
      <c r="Q68" s="123">
        <v>-6.4</v>
      </c>
      <c r="R68" s="123">
        <v>284</v>
      </c>
      <c r="S68" s="123">
        <v>-5.3</v>
      </c>
      <c r="T68" s="123">
        <v>64</v>
      </c>
      <c r="U68" s="123">
        <v>59</v>
      </c>
      <c r="V68" s="123">
        <v>63</v>
      </c>
      <c r="W68" s="123" t="s">
        <v>686</v>
      </c>
      <c r="X68" s="123">
        <v>3.8</v>
      </c>
      <c r="Y68" s="123" t="s">
        <v>685</v>
      </c>
    </row>
    <row r="69" spans="1:25" ht="15">
      <c r="A69" s="34">
        <f t="shared" si="1"/>
        <v>12</v>
      </c>
      <c r="B69" s="122" t="s">
        <v>153</v>
      </c>
      <c r="C69" s="122" t="str">
        <f t="shared" si="2"/>
        <v>Иркутская область2</v>
      </c>
      <c r="D69" s="122">
        <f t="shared" si="3"/>
        <v>12</v>
      </c>
      <c r="E69" s="122">
        <f t="shared" si="4"/>
        <v>2</v>
      </c>
      <c r="F69" s="123" t="s">
        <v>155</v>
      </c>
      <c r="G69" s="123">
        <v>-51</v>
      </c>
      <c r="H69" s="123">
        <v>-49</v>
      </c>
      <c r="I69" s="123">
        <v>-49</v>
      </c>
      <c r="J69" s="123">
        <v>-46</v>
      </c>
      <c r="K69" s="123">
        <v>-34</v>
      </c>
      <c r="L69" s="123">
        <v>-55</v>
      </c>
      <c r="M69" s="123">
        <v>7.4</v>
      </c>
      <c r="N69" s="123">
        <v>198</v>
      </c>
      <c r="O69" s="123">
        <v>-19.1</v>
      </c>
      <c r="P69" s="123">
        <v>253</v>
      </c>
      <c r="Q69" s="123">
        <v>-14.1</v>
      </c>
      <c r="R69" s="123">
        <v>267</v>
      </c>
      <c r="S69" s="123">
        <v>-12.9</v>
      </c>
      <c r="T69" s="123">
        <v>78</v>
      </c>
      <c r="U69" s="123">
        <v>77</v>
      </c>
      <c r="V69" s="123">
        <v>102</v>
      </c>
      <c r="W69" s="123" t="s">
        <v>688</v>
      </c>
      <c r="X69" s="123">
        <v>2.3</v>
      </c>
      <c r="Y69" s="123">
        <v>1.2</v>
      </c>
    </row>
    <row r="70" spans="1:25" ht="15">
      <c r="A70" s="34">
        <f t="shared" si="1"/>
        <v>12</v>
      </c>
      <c r="B70" s="122" t="s">
        <v>153</v>
      </c>
      <c r="C70" s="122" t="str">
        <f t="shared" si="2"/>
        <v>Иркутская область3</v>
      </c>
      <c r="D70" s="122">
        <f t="shared" si="3"/>
        <v>12</v>
      </c>
      <c r="E70" s="122">
        <f t="shared" si="4"/>
        <v>3</v>
      </c>
      <c r="F70" s="123" t="s">
        <v>156</v>
      </c>
      <c r="G70" s="123">
        <v>-47</v>
      </c>
      <c r="H70" s="123">
        <v>-46</v>
      </c>
      <c r="I70" s="123">
        <v>-46</v>
      </c>
      <c r="J70" s="123">
        <v>-43</v>
      </c>
      <c r="K70" s="123">
        <v>-26</v>
      </c>
      <c r="L70" s="123">
        <v>-44</v>
      </c>
      <c r="M70" s="123">
        <v>8.2</v>
      </c>
      <c r="N70" s="123">
        <v>188</v>
      </c>
      <c r="O70" s="123">
        <v>-12.7</v>
      </c>
      <c r="P70" s="123">
        <v>249</v>
      </c>
      <c r="Q70" s="123">
        <v>-8.6</v>
      </c>
      <c r="R70" s="123">
        <v>266</v>
      </c>
      <c r="S70" s="123">
        <v>-7.5</v>
      </c>
      <c r="T70" s="123">
        <v>81</v>
      </c>
      <c r="U70" s="123">
        <v>78</v>
      </c>
      <c r="V70" s="123">
        <v>95</v>
      </c>
      <c r="W70" s="123" t="s">
        <v>689</v>
      </c>
      <c r="X70" s="123">
        <v>3.4</v>
      </c>
      <c r="Y70" s="123">
        <v>2.1</v>
      </c>
    </row>
    <row r="71" spans="1:25" ht="15">
      <c r="A71" s="34">
        <f t="shared" si="1"/>
        <v>12</v>
      </c>
      <c r="B71" s="122" t="s">
        <v>153</v>
      </c>
      <c r="C71" s="122" t="str">
        <f t="shared" si="2"/>
        <v>Иркутская область4</v>
      </c>
      <c r="D71" s="122">
        <f t="shared" si="3"/>
        <v>12</v>
      </c>
      <c r="E71" s="122">
        <f t="shared" si="4"/>
        <v>4</v>
      </c>
      <c r="F71" s="123" t="s">
        <v>157</v>
      </c>
      <c r="G71" s="123">
        <v>-41</v>
      </c>
      <c r="H71" s="123">
        <v>-39</v>
      </c>
      <c r="I71" s="123">
        <v>-37</v>
      </c>
      <c r="J71" s="123">
        <v>-35</v>
      </c>
      <c r="K71" s="123">
        <v>-23</v>
      </c>
      <c r="L71" s="123">
        <v>-47</v>
      </c>
      <c r="M71" s="123">
        <v>13.3</v>
      </c>
      <c r="N71" s="123">
        <v>197</v>
      </c>
      <c r="O71" s="123">
        <v>-11.9</v>
      </c>
      <c r="P71" s="123">
        <v>267</v>
      </c>
      <c r="Q71" s="123">
        <v>-7.7</v>
      </c>
      <c r="R71" s="123">
        <v>285</v>
      </c>
      <c r="S71" s="123">
        <v>-6.7</v>
      </c>
      <c r="T71" s="123">
        <v>75</v>
      </c>
      <c r="U71" s="123">
        <v>65</v>
      </c>
      <c r="V71" s="123">
        <v>32</v>
      </c>
      <c r="W71" s="123" t="s">
        <v>686</v>
      </c>
      <c r="X71" s="123">
        <v>2.1</v>
      </c>
      <c r="Y71" s="123">
        <v>0.9</v>
      </c>
    </row>
    <row r="72" spans="1:25" ht="15">
      <c r="A72" s="34">
        <f t="shared" si="1"/>
        <v>12</v>
      </c>
      <c r="B72" s="122" t="s">
        <v>153</v>
      </c>
      <c r="C72" s="122" t="str">
        <f t="shared" si="2"/>
        <v>Иркутская область5</v>
      </c>
      <c r="D72" s="122">
        <f t="shared" si="3"/>
        <v>12</v>
      </c>
      <c r="E72" s="122">
        <f t="shared" si="4"/>
        <v>5</v>
      </c>
      <c r="F72" s="123" t="s">
        <v>158</v>
      </c>
      <c r="G72" s="123">
        <v>-53</v>
      </c>
      <c r="H72" s="123">
        <v>-52</v>
      </c>
      <c r="I72" s="123">
        <v>-52</v>
      </c>
      <c r="J72" s="123">
        <v>-50</v>
      </c>
      <c r="K72" s="123">
        <v>-34</v>
      </c>
      <c r="L72" s="123">
        <v>-55</v>
      </c>
      <c r="M72" s="123">
        <v>9.2</v>
      </c>
      <c r="N72" s="123">
        <v>200</v>
      </c>
      <c r="O72" s="123">
        <v>-16.9</v>
      </c>
      <c r="P72" s="123">
        <v>257</v>
      </c>
      <c r="Q72" s="123">
        <v>-12.3</v>
      </c>
      <c r="R72" s="123">
        <v>272</v>
      </c>
      <c r="S72" s="123">
        <v>-11.1</v>
      </c>
      <c r="T72" s="123">
        <v>78</v>
      </c>
      <c r="U72" s="123">
        <v>76</v>
      </c>
      <c r="V72" s="123">
        <v>143</v>
      </c>
      <c r="W72" s="123" t="s">
        <v>685</v>
      </c>
      <c r="X72" s="123" t="s">
        <v>81</v>
      </c>
      <c r="Y72" s="123" t="s">
        <v>685</v>
      </c>
    </row>
    <row r="73" spans="1:25" ht="15">
      <c r="A73" s="34">
        <f aca="true" t="shared" si="5" ref="A73:A136">D73</f>
        <v>12</v>
      </c>
      <c r="B73" s="122" t="s">
        <v>153</v>
      </c>
      <c r="C73" s="122" t="str">
        <f aca="true" t="shared" si="6" ref="C73:C136">B73&amp;E73</f>
        <v>Иркутская область6</v>
      </c>
      <c r="D73" s="122">
        <f aca="true" t="shared" si="7" ref="D73:D136">IF(B72=B73,D72,D72+1)</f>
        <v>12</v>
      </c>
      <c r="E73" s="122">
        <f t="shared" si="4"/>
        <v>6</v>
      </c>
      <c r="F73" s="123" t="s">
        <v>159</v>
      </c>
      <c r="G73" s="123">
        <v>-56</v>
      </c>
      <c r="H73" s="123">
        <v>-54</v>
      </c>
      <c r="I73" s="123">
        <v>-53</v>
      </c>
      <c r="J73" s="123">
        <v>-51</v>
      </c>
      <c r="K73" s="123">
        <v>-34</v>
      </c>
      <c r="L73" s="123">
        <v>-61</v>
      </c>
      <c r="M73" s="123">
        <v>10.8</v>
      </c>
      <c r="N73" s="123">
        <v>211</v>
      </c>
      <c r="O73" s="123">
        <v>-19.9</v>
      </c>
      <c r="P73" s="123">
        <v>261</v>
      </c>
      <c r="Q73" s="123">
        <v>-15.3</v>
      </c>
      <c r="R73" s="123">
        <v>274</v>
      </c>
      <c r="S73" s="123">
        <v>-14.2</v>
      </c>
      <c r="T73" s="123">
        <v>76</v>
      </c>
      <c r="U73" s="123">
        <v>76</v>
      </c>
      <c r="V73" s="123">
        <v>81</v>
      </c>
      <c r="W73" s="123" t="s">
        <v>686</v>
      </c>
      <c r="X73" s="123">
        <v>2</v>
      </c>
      <c r="Y73" s="123">
        <v>1.5</v>
      </c>
    </row>
    <row r="74" spans="1:25" ht="15">
      <c r="A74" s="34">
        <f t="shared" si="5"/>
        <v>12</v>
      </c>
      <c r="B74" s="122" t="s">
        <v>153</v>
      </c>
      <c r="C74" s="122" t="str">
        <f t="shared" si="6"/>
        <v>Иркутская область7</v>
      </c>
      <c r="D74" s="122">
        <f t="shared" si="7"/>
        <v>12</v>
      </c>
      <c r="E74" s="122">
        <f aca="true" t="shared" si="8" ref="E74:E137">IF(D73=D74,E73+1,1)</f>
        <v>7</v>
      </c>
      <c r="F74" s="123" t="s">
        <v>160</v>
      </c>
      <c r="G74" s="123">
        <v>-50</v>
      </c>
      <c r="H74" s="123">
        <v>-48</v>
      </c>
      <c r="I74" s="123">
        <v>-46</v>
      </c>
      <c r="J74" s="123">
        <v>-44</v>
      </c>
      <c r="K74" s="123">
        <v>-31</v>
      </c>
      <c r="L74" s="123">
        <v>-54</v>
      </c>
      <c r="M74" s="123">
        <v>10.7</v>
      </c>
      <c r="N74" s="123">
        <v>190</v>
      </c>
      <c r="O74" s="123">
        <v>-17.4</v>
      </c>
      <c r="P74" s="123">
        <v>249</v>
      </c>
      <c r="Q74" s="123">
        <v>-12.3</v>
      </c>
      <c r="R74" s="123">
        <v>265</v>
      </c>
      <c r="S74" s="123">
        <v>-11</v>
      </c>
      <c r="T74" s="123">
        <v>81</v>
      </c>
      <c r="U74" s="123">
        <v>79</v>
      </c>
      <c r="V74" s="123">
        <v>56</v>
      </c>
      <c r="W74" s="123" t="s">
        <v>690</v>
      </c>
      <c r="X74" s="123">
        <v>2.4</v>
      </c>
      <c r="Y74" s="123">
        <v>0.9</v>
      </c>
    </row>
    <row r="75" spans="1:25" ht="15">
      <c r="A75" s="34">
        <f t="shared" si="5"/>
        <v>12</v>
      </c>
      <c r="B75" s="122" t="s">
        <v>153</v>
      </c>
      <c r="C75" s="122" t="str">
        <f t="shared" si="6"/>
        <v>Иркутская область8</v>
      </c>
      <c r="D75" s="122">
        <f t="shared" si="7"/>
        <v>12</v>
      </c>
      <c r="E75" s="122">
        <f t="shared" si="8"/>
        <v>8</v>
      </c>
      <c r="F75" s="123" t="s">
        <v>161</v>
      </c>
      <c r="G75" s="123">
        <v>-47</v>
      </c>
      <c r="H75" s="123">
        <v>-45</v>
      </c>
      <c r="I75" s="123">
        <v>-43</v>
      </c>
      <c r="J75" s="123">
        <v>-42</v>
      </c>
      <c r="K75" s="123">
        <v>-28</v>
      </c>
      <c r="L75" s="123">
        <v>-50</v>
      </c>
      <c r="M75" s="123">
        <v>11.8</v>
      </c>
      <c r="N75" s="123">
        <v>179</v>
      </c>
      <c r="O75" s="123">
        <v>-14.4</v>
      </c>
      <c r="P75" s="123">
        <v>239</v>
      </c>
      <c r="Q75" s="123">
        <v>-9.7</v>
      </c>
      <c r="R75" s="123">
        <v>257</v>
      </c>
      <c r="S75" s="123">
        <v>-8.5</v>
      </c>
      <c r="T75" s="123">
        <v>80</v>
      </c>
      <c r="U75" s="123">
        <v>76</v>
      </c>
      <c r="V75" s="123">
        <v>92</v>
      </c>
      <c r="W75" s="123" t="s">
        <v>687</v>
      </c>
      <c r="X75" s="123">
        <v>4.9</v>
      </c>
      <c r="Y75" s="123">
        <v>2.1</v>
      </c>
    </row>
    <row r="76" spans="1:25" ht="15">
      <c r="A76" s="34">
        <f t="shared" si="5"/>
        <v>12</v>
      </c>
      <c r="B76" s="122" t="s">
        <v>153</v>
      </c>
      <c r="C76" s="122" t="str">
        <f t="shared" si="6"/>
        <v>Иркутская область9</v>
      </c>
      <c r="D76" s="122">
        <f t="shared" si="7"/>
        <v>12</v>
      </c>
      <c r="E76" s="122">
        <f t="shared" si="8"/>
        <v>9</v>
      </c>
      <c r="F76" s="123" t="s">
        <v>162</v>
      </c>
      <c r="G76" s="123">
        <v>-55</v>
      </c>
      <c r="H76" s="123">
        <v>-53</v>
      </c>
      <c r="I76" s="123">
        <v>-51</v>
      </c>
      <c r="J76" s="123">
        <v>-50</v>
      </c>
      <c r="K76" s="123">
        <v>-32</v>
      </c>
      <c r="L76" s="123">
        <v>-60</v>
      </c>
      <c r="M76" s="123">
        <v>13</v>
      </c>
      <c r="N76" s="123">
        <v>208</v>
      </c>
      <c r="O76" s="123">
        <v>-18.6</v>
      </c>
      <c r="P76" s="123">
        <v>263</v>
      </c>
      <c r="Q76" s="123">
        <v>-13.8</v>
      </c>
      <c r="R76" s="123">
        <v>277</v>
      </c>
      <c r="S76" s="123">
        <v>-12.7</v>
      </c>
      <c r="T76" s="123">
        <v>75</v>
      </c>
      <c r="U76" s="123">
        <v>74</v>
      </c>
      <c r="V76" s="123">
        <v>44</v>
      </c>
      <c r="W76" s="123" t="s">
        <v>686</v>
      </c>
      <c r="X76" s="123">
        <v>2.7</v>
      </c>
      <c r="Y76" s="123">
        <v>1.5</v>
      </c>
    </row>
    <row r="77" spans="1:25" ht="15">
      <c r="A77" s="34">
        <f t="shared" si="5"/>
        <v>12</v>
      </c>
      <c r="B77" s="122" t="s">
        <v>153</v>
      </c>
      <c r="C77" s="122" t="str">
        <f t="shared" si="6"/>
        <v>Иркутская область10</v>
      </c>
      <c r="D77" s="122">
        <f t="shared" si="7"/>
        <v>12</v>
      </c>
      <c r="E77" s="122">
        <f t="shared" si="8"/>
        <v>10</v>
      </c>
      <c r="F77" s="123" t="s">
        <v>163</v>
      </c>
      <c r="G77" s="123">
        <v>-50</v>
      </c>
      <c r="H77" s="123">
        <v>-49</v>
      </c>
      <c r="I77" s="123">
        <v>-48</v>
      </c>
      <c r="J77" s="123">
        <v>-45</v>
      </c>
      <c r="K77" s="123">
        <v>-30</v>
      </c>
      <c r="L77" s="123">
        <v>-59</v>
      </c>
      <c r="M77" s="123">
        <v>11.8</v>
      </c>
      <c r="N77" s="123">
        <v>195</v>
      </c>
      <c r="O77" s="123">
        <v>-15.6</v>
      </c>
      <c r="P77" s="123">
        <v>255</v>
      </c>
      <c r="Q77" s="123">
        <v>-11</v>
      </c>
      <c r="R77" s="123">
        <v>270</v>
      </c>
      <c r="S77" s="123">
        <v>-9.8</v>
      </c>
      <c r="T77" s="123">
        <v>79</v>
      </c>
      <c r="U77" s="123">
        <v>76</v>
      </c>
      <c r="V77" s="123">
        <v>109</v>
      </c>
      <c r="W77" s="123" t="s">
        <v>693</v>
      </c>
      <c r="X77" s="123" t="s">
        <v>81</v>
      </c>
      <c r="Y77" s="123">
        <v>1.8</v>
      </c>
    </row>
    <row r="78" spans="1:25" ht="15">
      <c r="A78" s="34">
        <f t="shared" si="5"/>
        <v>12</v>
      </c>
      <c r="B78" s="122" t="s">
        <v>153</v>
      </c>
      <c r="C78" s="122" t="str">
        <f t="shared" si="6"/>
        <v>Иркутская область11</v>
      </c>
      <c r="D78" s="122">
        <f t="shared" si="7"/>
        <v>12</v>
      </c>
      <c r="E78" s="122">
        <f t="shared" si="8"/>
        <v>11</v>
      </c>
      <c r="F78" s="123" t="s">
        <v>164</v>
      </c>
      <c r="G78" s="123">
        <v>-39</v>
      </c>
      <c r="H78" s="123">
        <v>-37</v>
      </c>
      <c r="I78" s="123">
        <v>-38</v>
      </c>
      <c r="J78" s="123">
        <v>-33</v>
      </c>
      <c r="K78" s="123">
        <v>-24</v>
      </c>
      <c r="L78" s="123">
        <v>-50</v>
      </c>
      <c r="M78" s="123">
        <v>9.2</v>
      </c>
      <c r="N78" s="123">
        <v>170</v>
      </c>
      <c r="O78" s="123">
        <v>-12</v>
      </c>
      <c r="P78" s="123">
        <v>232</v>
      </c>
      <c r="Q78" s="123">
        <v>-7.7</v>
      </c>
      <c r="R78" s="123">
        <v>249</v>
      </c>
      <c r="S78" s="123">
        <v>-6.6</v>
      </c>
      <c r="T78" s="123">
        <v>81</v>
      </c>
      <c r="U78" s="123">
        <v>77</v>
      </c>
      <c r="V78" s="123">
        <v>70</v>
      </c>
      <c r="W78" s="123" t="s">
        <v>689</v>
      </c>
      <c r="X78" s="123">
        <v>3</v>
      </c>
      <c r="Y78" s="123">
        <v>2.2</v>
      </c>
    </row>
    <row r="79" spans="1:25" ht="15">
      <c r="A79" s="34">
        <f t="shared" si="5"/>
        <v>12</v>
      </c>
      <c r="B79" s="122" t="s">
        <v>153</v>
      </c>
      <c r="C79" s="122" t="str">
        <f t="shared" si="6"/>
        <v>Иркутская область12</v>
      </c>
      <c r="D79" s="122">
        <f t="shared" si="7"/>
        <v>12</v>
      </c>
      <c r="E79" s="122">
        <f t="shared" si="8"/>
        <v>12</v>
      </c>
      <c r="F79" s="123" t="s">
        <v>165</v>
      </c>
      <c r="G79" s="123">
        <v>-56</v>
      </c>
      <c r="H79" s="123">
        <v>-54</v>
      </c>
      <c r="I79" s="123">
        <v>-53</v>
      </c>
      <c r="J79" s="123">
        <v>-50</v>
      </c>
      <c r="K79" s="123">
        <v>-33</v>
      </c>
      <c r="L79" s="123">
        <v>-60</v>
      </c>
      <c r="M79" s="123">
        <v>11.9</v>
      </c>
      <c r="N79" s="123">
        <v>200</v>
      </c>
      <c r="O79" s="123">
        <v>-17.5</v>
      </c>
      <c r="P79" s="123">
        <v>254</v>
      </c>
      <c r="Q79" s="123">
        <v>-12.9</v>
      </c>
      <c r="R79" s="123">
        <v>270</v>
      </c>
      <c r="S79" s="123">
        <v>-11.6</v>
      </c>
      <c r="T79" s="123">
        <v>78</v>
      </c>
      <c r="U79" s="123">
        <v>76</v>
      </c>
      <c r="V79" s="123">
        <v>131</v>
      </c>
      <c r="W79" s="123" t="s">
        <v>686</v>
      </c>
      <c r="X79" s="123" t="s">
        <v>81</v>
      </c>
      <c r="Y79" s="123">
        <v>1.6</v>
      </c>
    </row>
    <row r="80" spans="1:25" ht="15">
      <c r="A80" s="34">
        <f t="shared" si="5"/>
        <v>12</v>
      </c>
      <c r="B80" s="122" t="s">
        <v>153</v>
      </c>
      <c r="C80" s="122" t="str">
        <f t="shared" si="6"/>
        <v>Иркутская область13</v>
      </c>
      <c r="D80" s="122">
        <f t="shared" si="7"/>
        <v>12</v>
      </c>
      <c r="E80" s="122">
        <f t="shared" si="8"/>
        <v>13</v>
      </c>
      <c r="F80" s="123" t="s">
        <v>166</v>
      </c>
      <c r="G80" s="123">
        <v>-54</v>
      </c>
      <c r="H80" s="123">
        <v>-51</v>
      </c>
      <c r="I80" s="123">
        <v>-50</v>
      </c>
      <c r="J80" s="123">
        <v>-49</v>
      </c>
      <c r="K80" s="123">
        <v>-30</v>
      </c>
      <c r="L80" s="123">
        <v>-58</v>
      </c>
      <c r="M80" s="123">
        <v>11.5</v>
      </c>
      <c r="N80" s="123">
        <v>196</v>
      </c>
      <c r="O80" s="123">
        <v>-17.5</v>
      </c>
      <c r="P80" s="123">
        <v>251</v>
      </c>
      <c r="Q80" s="123">
        <v>-12.8</v>
      </c>
      <c r="R80" s="123">
        <v>264</v>
      </c>
      <c r="S80" s="123">
        <v>-11.7</v>
      </c>
      <c r="T80" s="123">
        <v>77</v>
      </c>
      <c r="U80" s="123">
        <v>77</v>
      </c>
      <c r="V80" s="123">
        <v>95</v>
      </c>
      <c r="W80" s="123" t="s">
        <v>684</v>
      </c>
      <c r="X80" s="123">
        <v>3.6</v>
      </c>
      <c r="Y80" s="123">
        <v>1.8</v>
      </c>
    </row>
    <row r="81" spans="1:25" ht="15">
      <c r="A81" s="34">
        <f t="shared" si="5"/>
        <v>12</v>
      </c>
      <c r="B81" s="122" t="s">
        <v>153</v>
      </c>
      <c r="C81" s="122" t="str">
        <f t="shared" si="6"/>
        <v>Иркутская область14</v>
      </c>
      <c r="D81" s="122">
        <f t="shared" si="7"/>
        <v>12</v>
      </c>
      <c r="E81" s="122">
        <f t="shared" si="8"/>
        <v>14</v>
      </c>
      <c r="F81" s="123" t="s">
        <v>167</v>
      </c>
      <c r="G81" s="123">
        <v>-50</v>
      </c>
      <c r="H81" s="123">
        <v>-49</v>
      </c>
      <c r="I81" s="123">
        <v>-48</v>
      </c>
      <c r="J81" s="123">
        <v>-46</v>
      </c>
      <c r="K81" s="123">
        <v>-34</v>
      </c>
      <c r="L81" s="123">
        <v>-56</v>
      </c>
      <c r="M81" s="123">
        <v>7.4</v>
      </c>
      <c r="N81" s="123">
        <v>198</v>
      </c>
      <c r="O81" s="123">
        <v>-17.3</v>
      </c>
      <c r="P81" s="123">
        <v>255</v>
      </c>
      <c r="Q81" s="123">
        <v>-12.6</v>
      </c>
      <c r="R81" s="123">
        <v>271</v>
      </c>
      <c r="S81" s="123">
        <v>-11.3</v>
      </c>
      <c r="T81" s="123">
        <v>77</v>
      </c>
      <c r="U81" s="123">
        <v>76</v>
      </c>
      <c r="V81" s="123">
        <v>179</v>
      </c>
      <c r="W81" s="123" t="s">
        <v>689</v>
      </c>
      <c r="X81" s="123" t="s">
        <v>81</v>
      </c>
      <c r="Y81" s="123">
        <v>2.7</v>
      </c>
    </row>
    <row r="82" spans="1:25" ht="15">
      <c r="A82" s="34">
        <f t="shared" si="5"/>
        <v>12</v>
      </c>
      <c r="B82" s="122" t="s">
        <v>153</v>
      </c>
      <c r="C82" s="122" t="str">
        <f t="shared" si="6"/>
        <v>Иркутская область15</v>
      </c>
      <c r="D82" s="122">
        <f t="shared" si="7"/>
        <v>12</v>
      </c>
      <c r="E82" s="122">
        <f t="shared" si="8"/>
        <v>15</v>
      </c>
      <c r="F82" s="123" t="s">
        <v>168</v>
      </c>
      <c r="G82" s="123">
        <v>-53</v>
      </c>
      <c r="H82" s="123">
        <v>-51</v>
      </c>
      <c r="I82" s="123">
        <v>-51</v>
      </c>
      <c r="J82" s="123">
        <v>-49</v>
      </c>
      <c r="K82" s="123">
        <v>-33</v>
      </c>
      <c r="L82" s="123">
        <v>-55</v>
      </c>
      <c r="M82" s="123">
        <v>11.1</v>
      </c>
      <c r="N82" s="123">
        <v>194</v>
      </c>
      <c r="O82" s="123">
        <v>-16.9</v>
      </c>
      <c r="P82" s="123">
        <v>250</v>
      </c>
      <c r="Q82" s="123">
        <v>-12.3</v>
      </c>
      <c r="R82" s="123">
        <v>265</v>
      </c>
      <c r="S82" s="123">
        <v>-11</v>
      </c>
      <c r="T82" s="123">
        <v>78</v>
      </c>
      <c r="U82" s="123">
        <v>76</v>
      </c>
      <c r="V82" s="123">
        <v>117</v>
      </c>
      <c r="W82" s="123" t="s">
        <v>690</v>
      </c>
      <c r="X82" s="123">
        <v>4.2</v>
      </c>
      <c r="Y82" s="123">
        <v>1.8</v>
      </c>
    </row>
    <row r="83" spans="1:25" ht="15">
      <c r="A83" s="34">
        <f t="shared" si="5"/>
        <v>12</v>
      </c>
      <c r="B83" s="122" t="s">
        <v>153</v>
      </c>
      <c r="C83" s="122" t="str">
        <f t="shared" si="6"/>
        <v>Иркутская область16</v>
      </c>
      <c r="D83" s="122">
        <f t="shared" si="7"/>
        <v>12</v>
      </c>
      <c r="E83" s="122">
        <f t="shared" si="8"/>
        <v>16</v>
      </c>
      <c r="F83" s="123" t="s">
        <v>169</v>
      </c>
      <c r="G83" s="123">
        <v>-59</v>
      </c>
      <c r="H83" s="123">
        <v>-57</v>
      </c>
      <c r="I83" s="123">
        <v>-56</v>
      </c>
      <c r="J83" s="123">
        <v>-54</v>
      </c>
      <c r="K83" s="123">
        <v>-38</v>
      </c>
      <c r="L83" s="123">
        <v>-61</v>
      </c>
      <c r="M83" s="123">
        <v>10.7</v>
      </c>
      <c r="N83" s="123">
        <v>216</v>
      </c>
      <c r="O83" s="123">
        <v>-21.8</v>
      </c>
      <c r="P83" s="123">
        <v>266</v>
      </c>
      <c r="Q83" s="123">
        <v>-16.9</v>
      </c>
      <c r="R83" s="123">
        <v>278</v>
      </c>
      <c r="S83" s="123">
        <v>-15.8</v>
      </c>
      <c r="T83" s="123">
        <v>78</v>
      </c>
      <c r="U83" s="123">
        <v>77</v>
      </c>
      <c r="V83" s="123">
        <v>94</v>
      </c>
      <c r="W83" s="123" t="s">
        <v>686</v>
      </c>
      <c r="X83" s="123">
        <v>3</v>
      </c>
      <c r="Y83" s="123">
        <v>1.5</v>
      </c>
    </row>
    <row r="84" spans="1:25" ht="15">
      <c r="A84" s="34">
        <f t="shared" si="5"/>
        <v>12</v>
      </c>
      <c r="B84" s="122" t="s">
        <v>153</v>
      </c>
      <c r="C84" s="122" t="str">
        <f t="shared" si="6"/>
        <v>Иркутская область17</v>
      </c>
      <c r="D84" s="122">
        <f t="shared" si="7"/>
        <v>12</v>
      </c>
      <c r="E84" s="122">
        <f t="shared" si="8"/>
        <v>17</v>
      </c>
      <c r="F84" s="123" t="s">
        <v>170</v>
      </c>
      <c r="G84" s="123">
        <v>-52</v>
      </c>
      <c r="H84" s="123">
        <v>-50</v>
      </c>
      <c r="I84" s="123">
        <v>-50</v>
      </c>
      <c r="J84" s="123">
        <v>-48</v>
      </c>
      <c r="K84" s="123">
        <v>-30</v>
      </c>
      <c r="L84" s="123">
        <v>-56</v>
      </c>
      <c r="M84" s="123">
        <v>11.3</v>
      </c>
      <c r="N84" s="123">
        <v>193</v>
      </c>
      <c r="O84" s="123">
        <v>-15.8</v>
      </c>
      <c r="P84" s="123">
        <v>253</v>
      </c>
      <c r="Q84" s="123">
        <v>-11.1</v>
      </c>
      <c r="R84" s="123">
        <v>269</v>
      </c>
      <c r="S84" s="123">
        <v>-9.9</v>
      </c>
      <c r="T84" s="123">
        <v>78</v>
      </c>
      <c r="U84" s="123">
        <v>76</v>
      </c>
      <c r="V84" s="123">
        <v>103</v>
      </c>
      <c r="W84" s="123" t="s">
        <v>684</v>
      </c>
      <c r="X84" s="123" t="s">
        <v>81</v>
      </c>
      <c r="Y84" s="123">
        <v>2.1</v>
      </c>
    </row>
    <row r="85" spans="1:25" ht="15">
      <c r="A85" s="34">
        <f t="shared" si="5"/>
        <v>12</v>
      </c>
      <c r="B85" s="122" t="s">
        <v>153</v>
      </c>
      <c r="C85" s="122" t="str">
        <f t="shared" si="6"/>
        <v>Иркутская область18</v>
      </c>
      <c r="D85" s="122">
        <f t="shared" si="7"/>
        <v>12</v>
      </c>
      <c r="E85" s="122">
        <f t="shared" si="8"/>
        <v>18</v>
      </c>
      <c r="F85" s="123" t="s">
        <v>171</v>
      </c>
      <c r="G85" s="123">
        <v>-55</v>
      </c>
      <c r="H85" s="123">
        <v>-52</v>
      </c>
      <c r="I85" s="123">
        <v>-51</v>
      </c>
      <c r="J85" s="123">
        <v>-50</v>
      </c>
      <c r="K85" s="123">
        <v>-33</v>
      </c>
      <c r="L85" s="123">
        <v>-58</v>
      </c>
      <c r="M85" s="123">
        <v>11.1</v>
      </c>
      <c r="N85" s="123">
        <v>206</v>
      </c>
      <c r="O85" s="123">
        <v>-17.4</v>
      </c>
      <c r="P85" s="123">
        <v>261</v>
      </c>
      <c r="Q85" s="123">
        <v>-12.9</v>
      </c>
      <c r="R85" s="123">
        <v>277</v>
      </c>
      <c r="S85" s="123">
        <v>-11.6</v>
      </c>
      <c r="T85" s="123">
        <v>78</v>
      </c>
      <c r="U85" s="123">
        <v>77</v>
      </c>
      <c r="V85" s="123">
        <v>100</v>
      </c>
      <c r="W85" s="123" t="s">
        <v>689</v>
      </c>
      <c r="X85" s="123" t="s">
        <v>81</v>
      </c>
      <c r="Y85" s="123">
        <v>2</v>
      </c>
    </row>
    <row r="86" spans="1:25" ht="15">
      <c r="A86" s="34">
        <f t="shared" si="5"/>
        <v>12</v>
      </c>
      <c r="B86" s="122" t="s">
        <v>153</v>
      </c>
      <c r="C86" s="122" t="str">
        <f t="shared" si="6"/>
        <v>Иркутская область19</v>
      </c>
      <c r="D86" s="122">
        <f t="shared" si="7"/>
        <v>12</v>
      </c>
      <c r="E86" s="122">
        <f t="shared" si="8"/>
        <v>19</v>
      </c>
      <c r="F86" s="123" t="s">
        <v>172</v>
      </c>
      <c r="G86" s="123">
        <v>-50</v>
      </c>
      <c r="H86" s="123">
        <v>-49</v>
      </c>
      <c r="I86" s="123">
        <v>-47</v>
      </c>
      <c r="J86" s="123">
        <v>-45</v>
      </c>
      <c r="K86" s="123">
        <v>-30</v>
      </c>
      <c r="L86" s="123">
        <v>-55</v>
      </c>
      <c r="M86" s="123">
        <v>10.8</v>
      </c>
      <c r="N86" s="123">
        <v>194</v>
      </c>
      <c r="O86" s="123">
        <v>-16.8</v>
      </c>
      <c r="P86" s="123">
        <v>252</v>
      </c>
      <c r="Q86" s="123">
        <v>-12</v>
      </c>
      <c r="R86" s="123">
        <v>267</v>
      </c>
      <c r="S86" s="123">
        <v>-10.8</v>
      </c>
      <c r="T86" s="123">
        <v>80</v>
      </c>
      <c r="U86" s="123">
        <v>77</v>
      </c>
      <c r="V86" s="123">
        <v>92</v>
      </c>
      <c r="W86" s="123" t="s">
        <v>689</v>
      </c>
      <c r="X86" s="123">
        <v>2.6</v>
      </c>
      <c r="Y86" s="123">
        <v>1.1</v>
      </c>
    </row>
    <row r="87" spans="1:25" ht="15">
      <c r="A87" s="34">
        <f t="shared" si="5"/>
        <v>12</v>
      </c>
      <c r="B87" s="122" t="s">
        <v>153</v>
      </c>
      <c r="C87" s="122" t="str">
        <f t="shared" si="6"/>
        <v>Иркутская область20</v>
      </c>
      <c r="D87" s="122">
        <f t="shared" si="7"/>
        <v>12</v>
      </c>
      <c r="E87" s="122">
        <f t="shared" si="8"/>
        <v>20</v>
      </c>
      <c r="F87" s="123" t="s">
        <v>173</v>
      </c>
      <c r="G87" s="123">
        <v>-51</v>
      </c>
      <c r="H87" s="123">
        <v>-50</v>
      </c>
      <c r="I87" s="123">
        <v>-48</v>
      </c>
      <c r="J87" s="123">
        <v>-46</v>
      </c>
      <c r="K87" s="123">
        <v>-29</v>
      </c>
      <c r="L87" s="123">
        <v>-56</v>
      </c>
      <c r="M87" s="123">
        <v>9.3</v>
      </c>
      <c r="N87" s="123">
        <v>202</v>
      </c>
      <c r="O87" s="123">
        <v>-17.3</v>
      </c>
      <c r="P87" s="123">
        <v>258</v>
      </c>
      <c r="Q87" s="123">
        <v>-12.6</v>
      </c>
      <c r="R87" s="123">
        <v>271</v>
      </c>
      <c r="S87" s="123">
        <v>-11.6</v>
      </c>
      <c r="T87" s="123">
        <v>72</v>
      </c>
      <c r="U87" s="123">
        <v>70</v>
      </c>
      <c r="V87" s="123">
        <v>41</v>
      </c>
      <c r="W87" s="123" t="s">
        <v>687</v>
      </c>
      <c r="X87" s="123">
        <v>3.1</v>
      </c>
      <c r="Y87" s="123">
        <v>1.7</v>
      </c>
    </row>
    <row r="88" spans="1:25" ht="15">
      <c r="A88" s="34">
        <f t="shared" si="5"/>
        <v>12</v>
      </c>
      <c r="B88" s="122" t="s">
        <v>153</v>
      </c>
      <c r="C88" s="122" t="str">
        <f t="shared" si="6"/>
        <v>Иркутская область21</v>
      </c>
      <c r="D88" s="122">
        <f t="shared" si="7"/>
        <v>12</v>
      </c>
      <c r="E88" s="122">
        <f t="shared" si="8"/>
        <v>21</v>
      </c>
      <c r="F88" s="123" t="s">
        <v>174</v>
      </c>
      <c r="G88" s="123">
        <v>-55</v>
      </c>
      <c r="H88" s="123">
        <v>-53</v>
      </c>
      <c r="I88" s="123">
        <v>-51</v>
      </c>
      <c r="J88" s="123">
        <v>-50</v>
      </c>
      <c r="K88" s="123">
        <v>-34</v>
      </c>
      <c r="L88" s="123">
        <v>-60</v>
      </c>
      <c r="M88" s="123">
        <v>10.5</v>
      </c>
      <c r="N88" s="123">
        <v>207</v>
      </c>
      <c r="O88" s="123">
        <v>-17.8</v>
      </c>
      <c r="P88" s="123">
        <v>259</v>
      </c>
      <c r="Q88" s="123">
        <v>-13.3</v>
      </c>
      <c r="R88" s="123">
        <v>274</v>
      </c>
      <c r="S88" s="123">
        <v>-12.1</v>
      </c>
      <c r="T88" s="123">
        <v>78</v>
      </c>
      <c r="U88" s="123">
        <v>77</v>
      </c>
      <c r="V88" s="123">
        <v>124</v>
      </c>
      <c r="W88" s="123" t="s">
        <v>685</v>
      </c>
      <c r="X88" s="123" t="s">
        <v>81</v>
      </c>
      <c r="Y88" s="123">
        <v>2.6</v>
      </c>
    </row>
    <row r="89" spans="1:25" ht="15">
      <c r="A89" s="34">
        <f t="shared" si="5"/>
        <v>12</v>
      </c>
      <c r="B89" s="122" t="s">
        <v>153</v>
      </c>
      <c r="C89" s="122" t="str">
        <f t="shared" si="6"/>
        <v>Иркутская область22</v>
      </c>
      <c r="D89" s="122">
        <f t="shared" si="7"/>
        <v>12</v>
      </c>
      <c r="E89" s="122">
        <f t="shared" si="8"/>
        <v>22</v>
      </c>
      <c r="F89" s="123" t="s">
        <v>695</v>
      </c>
      <c r="G89" s="123">
        <v>-43</v>
      </c>
      <c r="H89" s="123">
        <v>-40</v>
      </c>
      <c r="I89" s="123">
        <v>-42</v>
      </c>
      <c r="J89" s="123">
        <v>-39</v>
      </c>
      <c r="K89" s="123">
        <v>-25</v>
      </c>
      <c r="L89" s="123">
        <v>-50</v>
      </c>
      <c r="M89" s="123">
        <v>-10.2</v>
      </c>
      <c r="N89" s="123">
        <v>176</v>
      </c>
      <c r="O89" s="123">
        <v>-14</v>
      </c>
      <c r="P89" s="123">
        <v>234</v>
      </c>
      <c r="Q89" s="123">
        <v>-9.1</v>
      </c>
      <c r="R89" s="123">
        <v>250</v>
      </c>
      <c r="S89" s="123">
        <v>7.9</v>
      </c>
      <c r="T89" s="123">
        <v>81</v>
      </c>
      <c r="U89" s="123">
        <v>77</v>
      </c>
      <c r="V89" s="123">
        <v>86</v>
      </c>
      <c r="W89" s="123" t="s">
        <v>686</v>
      </c>
      <c r="X89" s="123">
        <v>4.4</v>
      </c>
      <c r="Y89" s="123">
        <v>2.2</v>
      </c>
    </row>
    <row r="90" spans="1:25" ht="15">
      <c r="A90" s="34">
        <f t="shared" si="5"/>
        <v>12</v>
      </c>
      <c r="B90" s="122" t="s">
        <v>153</v>
      </c>
      <c r="C90" s="122" t="str">
        <f t="shared" si="6"/>
        <v>Иркутская область23</v>
      </c>
      <c r="D90" s="122">
        <f t="shared" si="7"/>
        <v>12</v>
      </c>
      <c r="E90" s="122">
        <f t="shared" si="8"/>
        <v>23</v>
      </c>
      <c r="F90" s="123" t="s">
        <v>175</v>
      </c>
      <c r="G90" s="123">
        <v>-32</v>
      </c>
      <c r="H90" s="123">
        <v>-31</v>
      </c>
      <c r="I90" s="123">
        <v>-30</v>
      </c>
      <c r="J90" s="123">
        <v>-28</v>
      </c>
      <c r="K90" s="123">
        <v>-22</v>
      </c>
      <c r="L90" s="123">
        <v>-40</v>
      </c>
      <c r="M90" s="123">
        <v>8.8</v>
      </c>
      <c r="N90" s="123">
        <v>177</v>
      </c>
      <c r="O90" s="123">
        <v>-11</v>
      </c>
      <c r="P90" s="123">
        <v>254</v>
      </c>
      <c r="Q90" s="123">
        <v>-6.4</v>
      </c>
      <c r="R90" s="123">
        <v>274</v>
      </c>
      <c r="S90" s="123">
        <v>-5.3</v>
      </c>
      <c r="T90" s="123">
        <v>76</v>
      </c>
      <c r="U90" s="123">
        <v>68</v>
      </c>
      <c r="V90" s="123">
        <v>50</v>
      </c>
      <c r="W90" s="123" t="s">
        <v>684</v>
      </c>
      <c r="X90" s="123">
        <v>1.5</v>
      </c>
      <c r="Y90" s="123" t="s">
        <v>685</v>
      </c>
    </row>
    <row r="91" spans="1:25" ht="15">
      <c r="A91" s="34">
        <f t="shared" si="5"/>
        <v>12</v>
      </c>
      <c r="B91" s="122" t="s">
        <v>153</v>
      </c>
      <c r="C91" s="122" t="str">
        <f t="shared" si="6"/>
        <v>Иркутская область24</v>
      </c>
      <c r="D91" s="122">
        <f t="shared" si="7"/>
        <v>12</v>
      </c>
      <c r="E91" s="122">
        <f t="shared" si="8"/>
        <v>24</v>
      </c>
      <c r="F91" s="123" t="s">
        <v>176</v>
      </c>
      <c r="G91" s="123">
        <v>-46</v>
      </c>
      <c r="H91" s="123">
        <v>-44</v>
      </c>
      <c r="I91" s="123">
        <v>-42</v>
      </c>
      <c r="J91" s="123">
        <v>-39</v>
      </c>
      <c r="K91" s="123">
        <v>-23</v>
      </c>
      <c r="L91" s="123">
        <v>-50</v>
      </c>
      <c r="M91" s="123">
        <v>10.1</v>
      </c>
      <c r="N91" s="123">
        <v>177</v>
      </c>
      <c r="O91" s="123">
        <v>-12.3</v>
      </c>
      <c r="P91" s="123">
        <v>237</v>
      </c>
      <c r="Q91" s="123">
        <v>-8.1</v>
      </c>
      <c r="R91" s="123">
        <v>253</v>
      </c>
      <c r="S91" s="123">
        <v>-7.1</v>
      </c>
      <c r="T91" s="123">
        <v>79</v>
      </c>
      <c r="U91" s="123">
        <v>77</v>
      </c>
      <c r="V91" s="123">
        <v>98</v>
      </c>
      <c r="W91" s="123" t="s">
        <v>690</v>
      </c>
      <c r="X91" s="123">
        <v>3.4</v>
      </c>
      <c r="Y91" s="123">
        <v>2.4</v>
      </c>
    </row>
    <row r="92" spans="1:25" ht="15">
      <c r="A92" s="34">
        <f t="shared" si="5"/>
        <v>12</v>
      </c>
      <c r="B92" s="122" t="s">
        <v>153</v>
      </c>
      <c r="C92" s="122" t="str">
        <f t="shared" si="6"/>
        <v>Иркутская область25</v>
      </c>
      <c r="D92" s="122">
        <f t="shared" si="7"/>
        <v>12</v>
      </c>
      <c r="E92" s="122">
        <f t="shared" si="8"/>
        <v>25</v>
      </c>
      <c r="F92" s="123" t="s">
        <v>177</v>
      </c>
      <c r="G92" s="123">
        <v>-45</v>
      </c>
      <c r="H92" s="123">
        <v>-43</v>
      </c>
      <c r="I92" s="123">
        <v>-41</v>
      </c>
      <c r="J92" s="123">
        <v>-39</v>
      </c>
      <c r="K92" s="123">
        <v>-24</v>
      </c>
      <c r="L92" s="123">
        <v>-50</v>
      </c>
      <c r="M92" s="123">
        <v>10</v>
      </c>
      <c r="N92" s="123">
        <v>182</v>
      </c>
      <c r="O92" s="123">
        <v>-12.8</v>
      </c>
      <c r="P92" s="123">
        <v>241</v>
      </c>
      <c r="Q92" s="123">
        <v>-8.6</v>
      </c>
      <c r="R92" s="123">
        <v>257</v>
      </c>
      <c r="S92" s="123">
        <v>-7.5</v>
      </c>
      <c r="T92" s="123">
        <v>78</v>
      </c>
      <c r="U92" s="123">
        <v>73</v>
      </c>
      <c r="V92" s="123">
        <v>60</v>
      </c>
      <c r="W92" s="123" t="s">
        <v>686</v>
      </c>
      <c r="X92" s="123">
        <v>2.4</v>
      </c>
      <c r="Y92" s="123">
        <v>1.8</v>
      </c>
    </row>
    <row r="93" spans="1:25" ht="36">
      <c r="A93" s="34">
        <f t="shared" si="5"/>
        <v>12</v>
      </c>
      <c r="B93" s="122" t="s">
        <v>153</v>
      </c>
      <c r="C93" s="122" t="str">
        <f t="shared" si="6"/>
        <v>Иркутская область26</v>
      </c>
      <c r="D93" s="122">
        <f t="shared" si="7"/>
        <v>12</v>
      </c>
      <c r="E93" s="122">
        <f t="shared" si="8"/>
        <v>26</v>
      </c>
      <c r="F93" s="123" t="s">
        <v>696</v>
      </c>
      <c r="G93" s="123">
        <v>-46</v>
      </c>
      <c r="H93" s="123">
        <v>-44</v>
      </c>
      <c r="I93" s="123">
        <v>-44</v>
      </c>
      <c r="J93" s="123">
        <v>-41</v>
      </c>
      <c r="K93" s="123">
        <v>-30</v>
      </c>
      <c r="L93" s="123">
        <v>-50</v>
      </c>
      <c r="M93" s="123">
        <v>11.1</v>
      </c>
      <c r="N93" s="123">
        <v>183</v>
      </c>
      <c r="O93" s="123">
        <v>-15.8</v>
      </c>
      <c r="P93" s="123">
        <v>243</v>
      </c>
      <c r="Q93" s="123">
        <v>-10.9</v>
      </c>
      <c r="R93" s="123">
        <v>259</v>
      </c>
      <c r="S93" s="123">
        <v>-9.6</v>
      </c>
      <c r="T93" s="123">
        <v>80</v>
      </c>
      <c r="U93" s="123">
        <v>79</v>
      </c>
      <c r="V93" s="123">
        <v>46</v>
      </c>
      <c r="W93" s="123" t="s">
        <v>691</v>
      </c>
      <c r="X93" s="123" t="s">
        <v>81</v>
      </c>
      <c r="Y93" s="123">
        <v>3.1</v>
      </c>
    </row>
    <row r="94" spans="1:25" ht="15">
      <c r="A94" s="34">
        <f t="shared" si="5"/>
        <v>13</v>
      </c>
      <c r="B94" s="122" t="s">
        <v>697</v>
      </c>
      <c r="C94" s="122" t="str">
        <f t="shared" si="6"/>
        <v>Кабардино- Балкарская Республика1</v>
      </c>
      <c r="D94" s="122">
        <f t="shared" si="7"/>
        <v>13</v>
      </c>
      <c r="E94" s="122">
        <f t="shared" si="8"/>
        <v>1</v>
      </c>
      <c r="F94" s="123" t="s">
        <v>178</v>
      </c>
      <c r="G94" s="123">
        <v>-24</v>
      </c>
      <c r="H94" s="123">
        <v>-21</v>
      </c>
      <c r="I94" s="123">
        <v>-20</v>
      </c>
      <c r="J94" s="123">
        <v>-18</v>
      </c>
      <c r="K94" s="123">
        <v>-9</v>
      </c>
      <c r="L94" s="123">
        <v>-31</v>
      </c>
      <c r="M94" s="123">
        <v>7</v>
      </c>
      <c r="N94" s="123">
        <v>86</v>
      </c>
      <c r="O94" s="123">
        <v>-2.5</v>
      </c>
      <c r="P94" s="123">
        <v>168</v>
      </c>
      <c r="Q94" s="123">
        <v>0.6</v>
      </c>
      <c r="R94" s="123">
        <v>187</v>
      </c>
      <c r="S94" s="123">
        <v>1.4</v>
      </c>
      <c r="T94" s="123">
        <v>86</v>
      </c>
      <c r="U94" s="123">
        <v>81</v>
      </c>
      <c r="V94" s="123">
        <v>136</v>
      </c>
      <c r="W94" s="123" t="s">
        <v>684</v>
      </c>
      <c r="X94" s="123">
        <v>2.5</v>
      </c>
      <c r="Y94" s="123">
        <v>1.8</v>
      </c>
    </row>
    <row r="95" spans="1:25" ht="15">
      <c r="A95" s="34">
        <f t="shared" si="5"/>
        <v>14</v>
      </c>
      <c r="B95" s="122" t="s">
        <v>179</v>
      </c>
      <c r="C95" s="122" t="str">
        <f t="shared" si="6"/>
        <v>Калининградская область1</v>
      </c>
      <c r="D95" s="122">
        <f t="shared" si="7"/>
        <v>14</v>
      </c>
      <c r="E95" s="122">
        <f t="shared" si="8"/>
        <v>1</v>
      </c>
      <c r="F95" s="123" t="s">
        <v>180</v>
      </c>
      <c r="G95" s="123">
        <v>-25</v>
      </c>
      <c r="H95" s="123">
        <v>-22</v>
      </c>
      <c r="I95" s="123">
        <v>-21</v>
      </c>
      <c r="J95" s="123">
        <v>-19</v>
      </c>
      <c r="K95" s="123">
        <v>-6</v>
      </c>
      <c r="L95" s="123">
        <v>-33</v>
      </c>
      <c r="M95" s="123">
        <v>4.8</v>
      </c>
      <c r="N95" s="123">
        <v>87</v>
      </c>
      <c r="O95" s="123">
        <v>-1.6</v>
      </c>
      <c r="P95" s="123">
        <v>188</v>
      </c>
      <c r="Q95" s="123">
        <v>1.2</v>
      </c>
      <c r="R95" s="123">
        <v>213</v>
      </c>
      <c r="S95" s="123">
        <v>2.1</v>
      </c>
      <c r="T95" s="123">
        <v>86</v>
      </c>
      <c r="U95" s="123">
        <v>83</v>
      </c>
      <c r="V95" s="123">
        <v>306</v>
      </c>
      <c r="W95" s="123" t="s">
        <v>690</v>
      </c>
      <c r="X95" s="123">
        <v>3.6</v>
      </c>
      <c r="Y95" s="123">
        <v>2.8</v>
      </c>
    </row>
    <row r="96" spans="1:25" ht="15">
      <c r="A96" s="34">
        <f t="shared" si="5"/>
        <v>15</v>
      </c>
      <c r="B96" s="122" t="s">
        <v>182</v>
      </c>
      <c r="C96" s="122" t="str">
        <f t="shared" si="6"/>
        <v>Калужская область1</v>
      </c>
      <c r="D96" s="122">
        <f t="shared" si="7"/>
        <v>15</v>
      </c>
      <c r="E96" s="122">
        <f t="shared" si="8"/>
        <v>1</v>
      </c>
      <c r="F96" s="123" t="s">
        <v>183</v>
      </c>
      <c r="G96" s="123">
        <v>-34</v>
      </c>
      <c r="H96" s="123">
        <v>-31</v>
      </c>
      <c r="I96" s="123">
        <v>-30</v>
      </c>
      <c r="J96" s="123">
        <v>-27</v>
      </c>
      <c r="K96" s="123">
        <v>-15</v>
      </c>
      <c r="L96" s="123">
        <v>-46</v>
      </c>
      <c r="M96" s="123">
        <v>7.3</v>
      </c>
      <c r="N96" s="123">
        <v>142</v>
      </c>
      <c r="O96" s="123">
        <v>-6.2</v>
      </c>
      <c r="P96" s="123">
        <v>210</v>
      </c>
      <c r="Q96" s="123">
        <v>-2.9</v>
      </c>
      <c r="R96" s="123">
        <v>228</v>
      </c>
      <c r="S96" s="123">
        <v>-1.9</v>
      </c>
      <c r="T96" s="123">
        <v>83</v>
      </c>
      <c r="U96" s="123">
        <v>83</v>
      </c>
      <c r="V96" s="123">
        <v>213</v>
      </c>
      <c r="W96" s="123" t="s">
        <v>686</v>
      </c>
      <c r="X96" s="123">
        <v>4.9</v>
      </c>
      <c r="Y96" s="123">
        <v>3.9</v>
      </c>
    </row>
    <row r="97" spans="1:25" ht="24">
      <c r="A97" s="34">
        <f t="shared" si="5"/>
        <v>16</v>
      </c>
      <c r="B97" s="122" t="s">
        <v>184</v>
      </c>
      <c r="C97" s="122" t="str">
        <f t="shared" si="6"/>
        <v>Камчатская область1</v>
      </c>
      <c r="D97" s="122">
        <f t="shared" si="7"/>
        <v>16</v>
      </c>
      <c r="E97" s="122">
        <f t="shared" si="8"/>
        <v>1</v>
      </c>
      <c r="F97" s="123" t="s">
        <v>698</v>
      </c>
      <c r="G97" s="123">
        <v>-34</v>
      </c>
      <c r="H97" s="123">
        <v>-31</v>
      </c>
      <c r="I97" s="123">
        <v>-30</v>
      </c>
      <c r="J97" s="123">
        <v>-28</v>
      </c>
      <c r="K97" s="123">
        <v>-16</v>
      </c>
      <c r="L97" s="123">
        <v>-40</v>
      </c>
      <c r="M97" s="123">
        <v>6.4</v>
      </c>
      <c r="N97" s="123">
        <v>212</v>
      </c>
      <c r="O97" s="123">
        <v>-9.3</v>
      </c>
      <c r="P97" s="123">
        <v>286</v>
      </c>
      <c r="Q97" s="123">
        <v>-5.8</v>
      </c>
      <c r="R97" s="123">
        <v>317</v>
      </c>
      <c r="S97" s="123">
        <v>-4.3</v>
      </c>
      <c r="T97" s="124" t="s">
        <v>699</v>
      </c>
      <c r="U97" s="123">
        <v>75</v>
      </c>
      <c r="V97" s="123">
        <v>185</v>
      </c>
      <c r="W97" s="123" t="s">
        <v>688</v>
      </c>
      <c r="X97" s="123">
        <v>8.5</v>
      </c>
      <c r="Y97" s="123">
        <v>6.2</v>
      </c>
    </row>
    <row r="98" spans="1:25" ht="24">
      <c r="A98" s="34">
        <f t="shared" si="5"/>
        <v>16</v>
      </c>
      <c r="B98" s="122" t="s">
        <v>184</v>
      </c>
      <c r="C98" s="122" t="str">
        <f t="shared" si="6"/>
        <v>Камчатская область2</v>
      </c>
      <c r="D98" s="122">
        <f t="shared" si="7"/>
        <v>16</v>
      </c>
      <c r="E98" s="122">
        <f t="shared" si="8"/>
        <v>2</v>
      </c>
      <c r="F98" s="123" t="s">
        <v>700</v>
      </c>
      <c r="G98" s="123">
        <v>-30</v>
      </c>
      <c r="H98" s="123">
        <v>-28</v>
      </c>
      <c r="I98" s="123">
        <v>-27</v>
      </c>
      <c r="J98" s="123">
        <v>-26</v>
      </c>
      <c r="K98" s="123">
        <v>-16</v>
      </c>
      <c r="L98" s="123">
        <v>-36</v>
      </c>
      <c r="M98" s="123">
        <v>7.6</v>
      </c>
      <c r="N98" s="123">
        <v>184</v>
      </c>
      <c r="O98" s="123">
        <v>-8.3</v>
      </c>
      <c r="P98" s="123">
        <v>276</v>
      </c>
      <c r="Q98" s="123">
        <v>-4.1</v>
      </c>
      <c r="R98" s="123">
        <v>306</v>
      </c>
      <c r="S98" s="123">
        <v>-2.8</v>
      </c>
      <c r="T98" s="123">
        <v>77</v>
      </c>
      <c r="U98" s="123">
        <v>76</v>
      </c>
      <c r="V98" s="123">
        <v>209</v>
      </c>
      <c r="W98" s="123" t="s">
        <v>688</v>
      </c>
      <c r="X98" s="123">
        <v>4.2</v>
      </c>
      <c r="Y98" s="123">
        <v>4.9</v>
      </c>
    </row>
    <row r="99" spans="1:25" ht="36">
      <c r="A99" s="34">
        <f t="shared" si="5"/>
        <v>16</v>
      </c>
      <c r="B99" s="122" t="s">
        <v>184</v>
      </c>
      <c r="C99" s="122" t="str">
        <f t="shared" si="6"/>
        <v>Камчатская область3</v>
      </c>
      <c r="D99" s="122">
        <f t="shared" si="7"/>
        <v>16</v>
      </c>
      <c r="E99" s="122">
        <f t="shared" si="8"/>
        <v>3</v>
      </c>
      <c r="F99" s="123" t="s">
        <v>701</v>
      </c>
      <c r="G99" s="123"/>
      <c r="H99" s="123"/>
      <c r="I99" s="123"/>
      <c r="J99" s="123"/>
      <c r="K99" s="123"/>
      <c r="L99" s="123"/>
      <c r="M99" s="123"/>
      <c r="N99" s="123"/>
      <c r="O99" s="123"/>
      <c r="P99" s="123"/>
      <c r="Q99" s="123"/>
      <c r="R99" s="123"/>
      <c r="S99" s="123"/>
      <c r="T99" s="123"/>
      <c r="U99" s="123"/>
      <c r="V99" s="123"/>
      <c r="W99" s="123"/>
      <c r="X99" s="123"/>
      <c r="Y99" s="123"/>
    </row>
    <row r="100" spans="1:25" ht="15">
      <c r="A100" s="34">
        <f t="shared" si="5"/>
        <v>16</v>
      </c>
      <c r="B100" s="122" t="s">
        <v>184</v>
      </c>
      <c r="C100" s="122" t="str">
        <f t="shared" si="6"/>
        <v>Камчатская область4</v>
      </c>
      <c r="D100" s="122">
        <f t="shared" si="7"/>
        <v>16</v>
      </c>
      <c r="E100" s="122">
        <f t="shared" si="8"/>
        <v>4</v>
      </c>
      <c r="F100" s="123" t="s">
        <v>185</v>
      </c>
      <c r="G100" s="123">
        <v>-38</v>
      </c>
      <c r="H100" s="123">
        <v>-36</v>
      </c>
      <c r="I100" s="123">
        <v>-34</v>
      </c>
      <c r="J100" s="123">
        <v>-33</v>
      </c>
      <c r="K100" s="123">
        <v>-19</v>
      </c>
      <c r="L100" s="123">
        <v>-49</v>
      </c>
      <c r="M100" s="123">
        <v>7.8</v>
      </c>
      <c r="N100" s="123">
        <v>184</v>
      </c>
      <c r="O100" s="123">
        <v>-10.5</v>
      </c>
      <c r="P100" s="123">
        <v>251</v>
      </c>
      <c r="Q100" s="123">
        <v>-6.6</v>
      </c>
      <c r="R100" s="123">
        <v>270</v>
      </c>
      <c r="S100" s="123">
        <v>-5.5</v>
      </c>
      <c r="T100" s="123">
        <v>82</v>
      </c>
      <c r="U100" s="123">
        <v>82</v>
      </c>
      <c r="V100" s="123">
        <v>303</v>
      </c>
      <c r="W100" s="123" t="s">
        <v>690</v>
      </c>
      <c r="X100" s="123">
        <v>3.9</v>
      </c>
      <c r="Y100" s="123">
        <v>3.5</v>
      </c>
    </row>
    <row r="101" spans="1:25" ht="15">
      <c r="A101" s="34">
        <f t="shared" si="5"/>
        <v>16</v>
      </c>
      <c r="B101" s="122" t="s">
        <v>184</v>
      </c>
      <c r="C101" s="122" t="str">
        <f t="shared" si="6"/>
        <v>Камчатская область5</v>
      </c>
      <c r="D101" s="122">
        <f t="shared" si="7"/>
        <v>16</v>
      </c>
      <c r="E101" s="122">
        <f t="shared" si="8"/>
        <v>5</v>
      </c>
      <c r="F101" s="123" t="s">
        <v>186</v>
      </c>
      <c r="G101" s="123">
        <v>-41</v>
      </c>
      <c r="H101" s="123">
        <v>-39</v>
      </c>
      <c r="I101" s="123">
        <v>-39</v>
      </c>
      <c r="J101" s="123">
        <v>-37</v>
      </c>
      <c r="K101" s="123">
        <v>-23</v>
      </c>
      <c r="L101" s="123">
        <v>-48</v>
      </c>
      <c r="M101" s="123">
        <v>12</v>
      </c>
      <c r="N101" s="123">
        <v>189</v>
      </c>
      <c r="O101" s="123">
        <v>-11.3</v>
      </c>
      <c r="P101" s="123">
        <v>256</v>
      </c>
      <c r="Q101" s="123">
        <v>-7.3</v>
      </c>
      <c r="R101" s="123">
        <v>276</v>
      </c>
      <c r="S101" s="123">
        <v>-6.1</v>
      </c>
      <c r="T101" s="123">
        <v>82</v>
      </c>
      <c r="U101" s="123">
        <v>81</v>
      </c>
      <c r="V101" s="123">
        <v>234</v>
      </c>
      <c r="W101" s="123" t="s">
        <v>691</v>
      </c>
      <c r="X101" s="123" t="s">
        <v>81</v>
      </c>
      <c r="Y101" s="123" t="s">
        <v>685</v>
      </c>
    </row>
    <row r="102" spans="1:25" ht="24">
      <c r="A102" s="34">
        <f t="shared" si="5"/>
        <v>16</v>
      </c>
      <c r="B102" s="122" t="s">
        <v>184</v>
      </c>
      <c r="C102" s="122" t="str">
        <f t="shared" si="6"/>
        <v>Камчатская область6</v>
      </c>
      <c r="D102" s="122">
        <f t="shared" si="7"/>
        <v>16</v>
      </c>
      <c r="E102" s="122">
        <f t="shared" si="8"/>
        <v>6</v>
      </c>
      <c r="F102" s="123" t="s">
        <v>702</v>
      </c>
      <c r="G102" s="123">
        <v>-35</v>
      </c>
      <c r="H102" s="123">
        <v>-32</v>
      </c>
      <c r="I102" s="123">
        <v>-31</v>
      </c>
      <c r="J102" s="123">
        <v>-29</v>
      </c>
      <c r="K102" s="123">
        <v>-19</v>
      </c>
      <c r="L102" s="123">
        <v>-41</v>
      </c>
      <c r="M102" s="123">
        <v>6.9</v>
      </c>
      <c r="N102" s="123">
        <v>208</v>
      </c>
      <c r="O102" s="123">
        <v>-10.5</v>
      </c>
      <c r="P102" s="123">
        <v>270</v>
      </c>
      <c r="Q102" s="123">
        <v>-7.1</v>
      </c>
      <c r="R102" s="123">
        <v>293</v>
      </c>
      <c r="S102" s="123">
        <v>-5.8</v>
      </c>
      <c r="T102" s="123">
        <v>72</v>
      </c>
      <c r="U102" s="123">
        <v>67</v>
      </c>
      <c r="V102" s="123">
        <v>147</v>
      </c>
      <c r="W102" s="123" t="s">
        <v>691</v>
      </c>
      <c r="X102" s="123">
        <v>5.8</v>
      </c>
      <c r="Y102" s="123">
        <v>5</v>
      </c>
    </row>
    <row r="103" spans="1:25" ht="15">
      <c r="A103" s="34">
        <f t="shared" si="5"/>
        <v>16</v>
      </c>
      <c r="B103" s="122" t="s">
        <v>184</v>
      </c>
      <c r="C103" s="122" t="str">
        <f t="shared" si="6"/>
        <v>Камчатская область7</v>
      </c>
      <c r="D103" s="122">
        <f t="shared" si="7"/>
        <v>16</v>
      </c>
      <c r="E103" s="122">
        <f t="shared" si="8"/>
        <v>7</v>
      </c>
      <c r="F103" s="123" t="s">
        <v>191</v>
      </c>
      <c r="G103" s="123">
        <v>-26</v>
      </c>
      <c r="H103" s="123">
        <v>-22</v>
      </c>
      <c r="I103" s="123">
        <v>-23</v>
      </c>
      <c r="J103" s="123">
        <v>-20</v>
      </c>
      <c r="K103" s="123">
        <v>-13</v>
      </c>
      <c r="L103" s="123">
        <v>-36</v>
      </c>
      <c r="M103" s="123">
        <v>7.3</v>
      </c>
      <c r="N103" s="123">
        <v>179</v>
      </c>
      <c r="O103" s="123">
        <v>-5.7</v>
      </c>
      <c r="P103" s="123">
        <v>280</v>
      </c>
      <c r="Q103" s="123">
        <v>-2.2</v>
      </c>
      <c r="R103" s="123">
        <v>312</v>
      </c>
      <c r="S103" s="123">
        <v>-1.1</v>
      </c>
      <c r="T103" s="123">
        <v>69</v>
      </c>
      <c r="U103" s="123">
        <v>64</v>
      </c>
      <c r="V103" s="123">
        <v>865</v>
      </c>
      <c r="W103" s="123" t="s">
        <v>691</v>
      </c>
      <c r="X103" s="123" t="s">
        <v>81</v>
      </c>
      <c r="Y103" s="123" t="s">
        <v>685</v>
      </c>
    </row>
    <row r="104" spans="1:25" ht="15">
      <c r="A104" s="34">
        <f t="shared" si="5"/>
        <v>16</v>
      </c>
      <c r="B104" s="122" t="s">
        <v>184</v>
      </c>
      <c r="C104" s="122" t="str">
        <f t="shared" si="6"/>
        <v>Камчатская область8</v>
      </c>
      <c r="D104" s="122">
        <f t="shared" si="7"/>
        <v>16</v>
      </c>
      <c r="E104" s="122">
        <f t="shared" si="8"/>
        <v>8</v>
      </c>
      <c r="F104" s="123" t="s">
        <v>187</v>
      </c>
      <c r="G104" s="123">
        <v>-18</v>
      </c>
      <c r="H104" s="123">
        <v>-15</v>
      </c>
      <c r="I104" s="123">
        <v>-15</v>
      </c>
      <c r="J104" s="123">
        <v>-13</v>
      </c>
      <c r="K104" s="123">
        <v>-8</v>
      </c>
      <c r="L104" s="123">
        <v>-21</v>
      </c>
      <c r="M104" s="123">
        <v>3.2</v>
      </c>
      <c r="N104" s="123">
        <v>169</v>
      </c>
      <c r="O104" s="123">
        <v>-3.4</v>
      </c>
      <c r="P104" s="123">
        <v>297</v>
      </c>
      <c r="Q104" s="123">
        <v>-0.2</v>
      </c>
      <c r="R104" s="123">
        <v>365</v>
      </c>
      <c r="S104" s="123">
        <v>1.6</v>
      </c>
      <c r="T104" s="123">
        <v>85</v>
      </c>
      <c r="U104" s="123">
        <v>82</v>
      </c>
      <c r="V104" s="123">
        <v>404</v>
      </c>
      <c r="W104" s="123" t="s">
        <v>687</v>
      </c>
      <c r="X104" s="123">
        <v>11.9</v>
      </c>
      <c r="Y104" s="123">
        <v>9.5</v>
      </c>
    </row>
    <row r="105" spans="1:25" ht="15">
      <c r="A105" s="34">
        <f t="shared" si="5"/>
        <v>16</v>
      </c>
      <c r="B105" s="122" t="s">
        <v>184</v>
      </c>
      <c r="C105" s="122" t="str">
        <f t="shared" si="6"/>
        <v>Камчатская область9</v>
      </c>
      <c r="D105" s="122">
        <f t="shared" si="7"/>
        <v>16</v>
      </c>
      <c r="E105" s="122">
        <f t="shared" si="8"/>
        <v>9</v>
      </c>
      <c r="F105" s="123" t="s">
        <v>188</v>
      </c>
      <c r="G105" s="123">
        <v>-43</v>
      </c>
      <c r="H105" s="123">
        <v>-40</v>
      </c>
      <c r="I105" s="123">
        <v>-40</v>
      </c>
      <c r="J105" s="123">
        <v>-38</v>
      </c>
      <c r="K105" s="123">
        <v>-25</v>
      </c>
      <c r="L105" s="123">
        <v>-51</v>
      </c>
      <c r="M105" s="123">
        <v>12.8</v>
      </c>
      <c r="N105" s="123">
        <v>191</v>
      </c>
      <c r="O105" s="123">
        <v>-12.5</v>
      </c>
      <c r="P105" s="123">
        <v>256</v>
      </c>
      <c r="Q105" s="123">
        <v>-8.3</v>
      </c>
      <c r="R105" s="123">
        <v>276</v>
      </c>
      <c r="S105" s="123">
        <v>-7</v>
      </c>
      <c r="T105" s="123">
        <v>82</v>
      </c>
      <c r="U105" s="123">
        <v>80</v>
      </c>
      <c r="V105" s="123">
        <v>291</v>
      </c>
      <c r="W105" s="123" t="s">
        <v>684</v>
      </c>
      <c r="X105" s="123" t="s">
        <v>81</v>
      </c>
      <c r="Y105" s="123">
        <v>1.6</v>
      </c>
    </row>
    <row r="106" spans="1:25" ht="15">
      <c r="A106" s="34">
        <f t="shared" si="5"/>
        <v>16</v>
      </c>
      <c r="B106" s="122" t="s">
        <v>184</v>
      </c>
      <c r="C106" s="122" t="str">
        <f t="shared" si="6"/>
        <v>Камчатская область10</v>
      </c>
      <c r="D106" s="122">
        <f t="shared" si="7"/>
        <v>16</v>
      </c>
      <c r="E106" s="122">
        <f t="shared" si="8"/>
        <v>10</v>
      </c>
      <c r="F106" s="123" t="s">
        <v>189</v>
      </c>
      <c r="G106" s="123">
        <v>-37</v>
      </c>
      <c r="H106" s="123">
        <v>-36</v>
      </c>
      <c r="I106" s="123">
        <v>-34</v>
      </c>
      <c r="J106" s="123">
        <v>-32</v>
      </c>
      <c r="K106" s="123">
        <v>-21</v>
      </c>
      <c r="L106" s="123">
        <v>-51</v>
      </c>
      <c r="M106" s="123">
        <v>15.2</v>
      </c>
      <c r="N106" s="123">
        <v>197</v>
      </c>
      <c r="O106" s="123">
        <v>-11.9</v>
      </c>
      <c r="P106" s="123">
        <v>275</v>
      </c>
      <c r="Q106" s="123">
        <v>-7.4</v>
      </c>
      <c r="R106" s="123">
        <v>296</v>
      </c>
      <c r="S106" s="123">
        <v>-6.2</v>
      </c>
      <c r="T106" s="123">
        <v>81</v>
      </c>
      <c r="U106" s="123">
        <v>75</v>
      </c>
      <c r="V106" s="123">
        <v>409</v>
      </c>
      <c r="W106" s="123" t="s">
        <v>687</v>
      </c>
      <c r="X106" s="123">
        <v>2.8</v>
      </c>
      <c r="Y106" s="123">
        <v>2</v>
      </c>
    </row>
    <row r="107" spans="1:25" ht="24">
      <c r="A107" s="34">
        <f t="shared" si="5"/>
        <v>16</v>
      </c>
      <c r="B107" s="122" t="s">
        <v>184</v>
      </c>
      <c r="C107" s="122" t="str">
        <f t="shared" si="6"/>
        <v>Камчатская область11</v>
      </c>
      <c r="D107" s="122">
        <f t="shared" si="7"/>
        <v>16</v>
      </c>
      <c r="E107" s="122">
        <f t="shared" si="8"/>
        <v>11</v>
      </c>
      <c r="F107" s="123" t="s">
        <v>703</v>
      </c>
      <c r="G107" s="123"/>
      <c r="H107" s="123"/>
      <c r="I107" s="123"/>
      <c r="J107" s="123"/>
      <c r="K107" s="123"/>
      <c r="L107" s="123"/>
      <c r="M107" s="123"/>
      <c r="N107" s="123"/>
      <c r="O107" s="123"/>
      <c r="P107" s="123"/>
      <c r="Q107" s="123"/>
      <c r="R107" s="123"/>
      <c r="S107" s="123"/>
      <c r="T107" s="123"/>
      <c r="U107" s="123"/>
      <c r="V107" s="123"/>
      <c r="W107" s="123"/>
      <c r="X107" s="123"/>
      <c r="Y107" s="123"/>
    </row>
    <row r="108" spans="1:25" ht="15">
      <c r="A108" s="34">
        <f t="shared" si="5"/>
        <v>16</v>
      </c>
      <c r="B108" s="122" t="s">
        <v>184</v>
      </c>
      <c r="C108" s="122" t="str">
        <f t="shared" si="6"/>
        <v>Камчатская область12</v>
      </c>
      <c r="D108" s="122">
        <f t="shared" si="7"/>
        <v>16</v>
      </c>
      <c r="E108" s="122">
        <f t="shared" si="8"/>
        <v>12</v>
      </c>
      <c r="F108" s="123" t="s">
        <v>704</v>
      </c>
      <c r="G108" s="123">
        <v>-15</v>
      </c>
      <c r="H108" s="123">
        <v>-13</v>
      </c>
      <c r="I108" s="123">
        <v>-12</v>
      </c>
      <c r="J108" s="123">
        <v>-11</v>
      </c>
      <c r="K108" s="123">
        <v>-7</v>
      </c>
      <c r="L108" s="123">
        <v>-24</v>
      </c>
      <c r="M108" s="123">
        <v>3.6</v>
      </c>
      <c r="N108" s="123">
        <v>156</v>
      </c>
      <c r="O108" s="123">
        <v>-2.5</v>
      </c>
      <c r="P108" s="123">
        <v>283</v>
      </c>
      <c r="Q108" s="123">
        <v>0.4</v>
      </c>
      <c r="R108" s="123">
        <v>320</v>
      </c>
      <c r="S108" s="123">
        <v>1.4</v>
      </c>
      <c r="T108" s="123">
        <v>82</v>
      </c>
      <c r="U108" s="123">
        <v>82</v>
      </c>
      <c r="V108" s="123">
        <v>302</v>
      </c>
      <c r="W108" s="123" t="s">
        <v>688</v>
      </c>
      <c r="X108" s="123">
        <v>8.7</v>
      </c>
      <c r="Y108" s="123">
        <v>7.2</v>
      </c>
    </row>
    <row r="109" spans="1:25" ht="15">
      <c r="A109" s="34">
        <f t="shared" si="5"/>
        <v>16</v>
      </c>
      <c r="B109" s="122" t="s">
        <v>184</v>
      </c>
      <c r="C109" s="122" t="str">
        <f t="shared" si="6"/>
        <v>Камчатская область13</v>
      </c>
      <c r="D109" s="122">
        <f t="shared" si="7"/>
        <v>16</v>
      </c>
      <c r="E109" s="122">
        <f t="shared" si="8"/>
        <v>13</v>
      </c>
      <c r="F109" s="123" t="s">
        <v>192</v>
      </c>
      <c r="G109" s="123">
        <v>-32</v>
      </c>
      <c r="H109" s="123">
        <v>-30</v>
      </c>
      <c r="I109" s="123">
        <v>-28</v>
      </c>
      <c r="J109" s="123">
        <v>-25</v>
      </c>
      <c r="K109" s="123">
        <v>-18</v>
      </c>
      <c r="L109" s="123">
        <v>-42</v>
      </c>
      <c r="M109" s="123">
        <v>9.2</v>
      </c>
      <c r="N109" s="123">
        <v>180</v>
      </c>
      <c r="O109" s="123">
        <v>-7.8</v>
      </c>
      <c r="P109" s="123">
        <v>281</v>
      </c>
      <c r="Q109" s="123">
        <v>-3.5</v>
      </c>
      <c r="R109" s="123">
        <v>318</v>
      </c>
      <c r="S109" s="123">
        <v>-2</v>
      </c>
      <c r="T109" s="123">
        <v>81</v>
      </c>
      <c r="U109" s="123">
        <v>79</v>
      </c>
      <c r="V109" s="123" t="s">
        <v>685</v>
      </c>
      <c r="W109" s="123" t="s">
        <v>688</v>
      </c>
      <c r="X109" s="123">
        <v>6.4</v>
      </c>
      <c r="Y109" s="123">
        <v>6.8</v>
      </c>
    </row>
    <row r="110" spans="1:25" ht="24">
      <c r="A110" s="34">
        <f t="shared" si="5"/>
        <v>16</v>
      </c>
      <c r="B110" s="122" t="s">
        <v>184</v>
      </c>
      <c r="C110" s="122" t="str">
        <f t="shared" si="6"/>
        <v>Камчатская область14</v>
      </c>
      <c r="D110" s="122">
        <f t="shared" si="7"/>
        <v>16</v>
      </c>
      <c r="E110" s="122">
        <f t="shared" si="8"/>
        <v>14</v>
      </c>
      <c r="F110" s="123" t="s">
        <v>705</v>
      </c>
      <c r="G110" s="123">
        <v>-35</v>
      </c>
      <c r="H110" s="123">
        <v>-34</v>
      </c>
      <c r="I110" s="123">
        <v>-32</v>
      </c>
      <c r="J110" s="123">
        <v>-31</v>
      </c>
      <c r="K110" s="123">
        <v>-19</v>
      </c>
      <c r="L110" s="123">
        <v>-41</v>
      </c>
      <c r="M110" s="123">
        <v>8.9</v>
      </c>
      <c r="N110" s="123">
        <v>206</v>
      </c>
      <c r="O110" s="123">
        <v>-10.1</v>
      </c>
      <c r="P110" s="123">
        <v>272</v>
      </c>
      <c r="Q110" s="123">
        <v>-6.6</v>
      </c>
      <c r="R110" s="123">
        <v>294</v>
      </c>
      <c r="S110" s="123">
        <v>-5.5</v>
      </c>
      <c r="T110" s="123">
        <v>78</v>
      </c>
      <c r="U110" s="123">
        <v>74</v>
      </c>
      <c r="V110" s="123">
        <v>401</v>
      </c>
      <c r="W110" s="123" t="s">
        <v>691</v>
      </c>
      <c r="X110" s="123" t="s">
        <v>81</v>
      </c>
      <c r="Y110" s="123" t="s">
        <v>685</v>
      </c>
    </row>
    <row r="111" spans="1:25" ht="24">
      <c r="A111" s="34">
        <f t="shared" si="5"/>
        <v>16</v>
      </c>
      <c r="B111" s="122" t="s">
        <v>184</v>
      </c>
      <c r="C111" s="122" t="str">
        <f t="shared" si="6"/>
        <v>Камчатская область15</v>
      </c>
      <c r="D111" s="122">
        <f t="shared" si="7"/>
        <v>16</v>
      </c>
      <c r="E111" s="122">
        <f t="shared" si="8"/>
        <v>15</v>
      </c>
      <c r="F111" s="123" t="s">
        <v>706</v>
      </c>
      <c r="G111" s="123">
        <v>-22</v>
      </c>
      <c r="H111" s="123">
        <v>-20</v>
      </c>
      <c r="I111" s="123">
        <v>-19</v>
      </c>
      <c r="J111" s="123">
        <v>-18</v>
      </c>
      <c r="K111" s="123">
        <v>-10</v>
      </c>
      <c r="L111" s="123">
        <v>-32</v>
      </c>
      <c r="M111" s="123">
        <v>5.3</v>
      </c>
      <c r="N111" s="123">
        <v>160</v>
      </c>
      <c r="O111" s="123">
        <v>-4.8</v>
      </c>
      <c r="P111" s="123">
        <v>250</v>
      </c>
      <c r="Q111" s="123">
        <v>-1.7</v>
      </c>
      <c r="R111" s="123">
        <v>277</v>
      </c>
      <c r="S111" s="123">
        <v>-0.6</v>
      </c>
      <c r="T111" s="123">
        <v>67</v>
      </c>
      <c r="U111" s="123">
        <v>64</v>
      </c>
      <c r="V111" s="123">
        <v>863</v>
      </c>
      <c r="W111" s="123" t="s">
        <v>691</v>
      </c>
      <c r="X111" s="123">
        <v>5</v>
      </c>
      <c r="Y111" s="123">
        <v>4.8</v>
      </c>
    </row>
    <row r="112" spans="1:25" ht="15">
      <c r="A112" s="34">
        <f t="shared" si="5"/>
        <v>16</v>
      </c>
      <c r="B112" s="122" t="s">
        <v>184</v>
      </c>
      <c r="C112" s="122" t="str">
        <f t="shared" si="6"/>
        <v>Камчатская область16</v>
      </c>
      <c r="D112" s="122">
        <f t="shared" si="7"/>
        <v>16</v>
      </c>
      <c r="E112" s="122">
        <f t="shared" si="8"/>
        <v>16</v>
      </c>
      <c r="F112" s="123" t="s">
        <v>707</v>
      </c>
      <c r="G112" s="123">
        <v>-19</v>
      </c>
      <c r="H112" s="123">
        <v>-18</v>
      </c>
      <c r="I112" s="123">
        <v>-16</v>
      </c>
      <c r="J112" s="123">
        <v>-15</v>
      </c>
      <c r="K112" s="123">
        <v>-9</v>
      </c>
      <c r="L112" s="123">
        <v>-25</v>
      </c>
      <c r="M112" s="123">
        <v>4.3</v>
      </c>
      <c r="N112" s="123">
        <v>167</v>
      </c>
      <c r="O112" s="123">
        <v>-4.5</v>
      </c>
      <c r="P112" s="123">
        <v>260</v>
      </c>
      <c r="Q112" s="123">
        <v>-1.5</v>
      </c>
      <c r="R112" s="123">
        <v>289</v>
      </c>
      <c r="S112" s="123">
        <v>-0.4</v>
      </c>
      <c r="T112" s="123">
        <v>67</v>
      </c>
      <c r="U112" s="123">
        <v>66</v>
      </c>
      <c r="V112" s="123">
        <v>541</v>
      </c>
      <c r="W112" s="123" t="s">
        <v>687</v>
      </c>
      <c r="X112" s="123">
        <v>7.5</v>
      </c>
      <c r="Y112" s="123">
        <v>5.8</v>
      </c>
    </row>
    <row r="113" spans="1:25" ht="15">
      <c r="A113" s="34">
        <f t="shared" si="5"/>
        <v>16</v>
      </c>
      <c r="B113" s="122" t="s">
        <v>184</v>
      </c>
      <c r="C113" s="122" t="str">
        <f t="shared" si="6"/>
        <v>Камчатская область17</v>
      </c>
      <c r="D113" s="122">
        <f t="shared" si="7"/>
        <v>16</v>
      </c>
      <c r="E113" s="122">
        <f t="shared" si="8"/>
        <v>17</v>
      </c>
      <c r="F113" s="123" t="s">
        <v>190</v>
      </c>
      <c r="G113" s="123">
        <v>-36</v>
      </c>
      <c r="H113" s="123">
        <v>-34</v>
      </c>
      <c r="I113" s="123">
        <v>-33</v>
      </c>
      <c r="J113" s="123">
        <v>-30</v>
      </c>
      <c r="K113" s="123">
        <v>-17</v>
      </c>
      <c r="L113" s="123">
        <v>-45</v>
      </c>
      <c r="M113" s="123">
        <v>12.2</v>
      </c>
      <c r="N113" s="123">
        <v>185</v>
      </c>
      <c r="O113" s="123">
        <v>-9.3</v>
      </c>
      <c r="P113" s="123">
        <v>268</v>
      </c>
      <c r="Q113" s="123">
        <v>-5.1</v>
      </c>
      <c r="R113" s="123">
        <v>297</v>
      </c>
      <c r="S113" s="123">
        <v>-3.7</v>
      </c>
      <c r="T113" s="123">
        <v>80</v>
      </c>
      <c r="U113" s="123">
        <v>75</v>
      </c>
      <c r="V113" s="123">
        <v>331</v>
      </c>
      <c r="W113" s="123" t="s">
        <v>688</v>
      </c>
      <c r="X113" s="123">
        <v>2.9</v>
      </c>
      <c r="Y113" s="123">
        <v>3.2</v>
      </c>
    </row>
    <row r="114" spans="1:25" ht="15">
      <c r="A114" s="34">
        <f t="shared" si="5"/>
        <v>16</v>
      </c>
      <c r="B114" s="122" t="s">
        <v>184</v>
      </c>
      <c r="C114" s="122" t="str">
        <f t="shared" si="6"/>
        <v>Камчатская область18</v>
      </c>
      <c r="D114" s="122">
        <f t="shared" si="7"/>
        <v>16</v>
      </c>
      <c r="E114" s="122">
        <f t="shared" si="8"/>
        <v>18</v>
      </c>
      <c r="F114" s="123" t="s">
        <v>708</v>
      </c>
      <c r="G114" s="123">
        <v>-39</v>
      </c>
      <c r="H114" s="123">
        <v>-37</v>
      </c>
      <c r="I114" s="123">
        <v>-36</v>
      </c>
      <c r="J114" s="123">
        <v>-34</v>
      </c>
      <c r="K114" s="123">
        <v>-21</v>
      </c>
      <c r="L114" s="123">
        <v>-43</v>
      </c>
      <c r="M114" s="123">
        <v>9.6</v>
      </c>
      <c r="N114" s="123">
        <v>210</v>
      </c>
      <c r="O114" s="123">
        <v>-10.3</v>
      </c>
      <c r="P114" s="123">
        <v>281</v>
      </c>
      <c r="Q114" s="123">
        <v>-6.7</v>
      </c>
      <c r="R114" s="123">
        <v>305</v>
      </c>
      <c r="S114" s="123">
        <v>-5.5</v>
      </c>
      <c r="T114" s="123">
        <v>82</v>
      </c>
      <c r="U114" s="123">
        <v>81</v>
      </c>
      <c r="V114" s="123">
        <v>407</v>
      </c>
      <c r="W114" s="123" t="s">
        <v>691</v>
      </c>
      <c r="X114" s="123">
        <v>9.2</v>
      </c>
      <c r="Y114" s="123" t="s">
        <v>685</v>
      </c>
    </row>
    <row r="115" spans="1:25" ht="36">
      <c r="A115" s="34">
        <f t="shared" si="5"/>
        <v>16</v>
      </c>
      <c r="B115" s="122" t="s">
        <v>184</v>
      </c>
      <c r="C115" s="122" t="str">
        <f t="shared" si="6"/>
        <v>Камчатская область19</v>
      </c>
      <c r="D115" s="122">
        <f t="shared" si="7"/>
        <v>16</v>
      </c>
      <c r="E115" s="122">
        <f t="shared" si="8"/>
        <v>19</v>
      </c>
      <c r="F115" s="123" t="s">
        <v>709</v>
      </c>
      <c r="G115" s="123">
        <v>-41</v>
      </c>
      <c r="H115" s="123">
        <v>-38</v>
      </c>
      <c r="I115" s="123">
        <v>-36</v>
      </c>
      <c r="J115" s="123">
        <v>-34</v>
      </c>
      <c r="K115" s="123">
        <v>-20</v>
      </c>
      <c r="L115" s="123">
        <v>-45</v>
      </c>
      <c r="M115" s="123">
        <v>9.4</v>
      </c>
      <c r="N115" s="123">
        <v>201</v>
      </c>
      <c r="O115" s="123">
        <v>-11.5</v>
      </c>
      <c r="P115" s="123">
        <v>286</v>
      </c>
      <c r="Q115" s="123">
        <v>-6.8</v>
      </c>
      <c r="R115" s="123">
        <v>319</v>
      </c>
      <c r="S115" s="123">
        <v>-5.2</v>
      </c>
      <c r="T115" s="123">
        <v>84</v>
      </c>
      <c r="U115" s="123">
        <v>85</v>
      </c>
      <c r="V115" s="123">
        <v>117</v>
      </c>
      <c r="W115" s="123" t="s">
        <v>689</v>
      </c>
      <c r="X115" s="123">
        <v>3.9</v>
      </c>
      <c r="Y115" s="123">
        <v>4.4</v>
      </c>
    </row>
    <row r="116" spans="1:25" ht="15">
      <c r="A116" s="34">
        <f t="shared" si="5"/>
        <v>16</v>
      </c>
      <c r="B116" s="122" t="s">
        <v>184</v>
      </c>
      <c r="C116" s="122" t="str">
        <f t="shared" si="6"/>
        <v>Камчатская область20</v>
      </c>
      <c r="D116" s="122">
        <f t="shared" si="7"/>
        <v>16</v>
      </c>
      <c r="E116" s="122">
        <f t="shared" si="8"/>
        <v>20</v>
      </c>
      <c r="F116" s="123" t="s">
        <v>193</v>
      </c>
      <c r="G116" s="123">
        <v>-37</v>
      </c>
      <c r="H116" s="123">
        <v>-33</v>
      </c>
      <c r="I116" s="123">
        <v>-30</v>
      </c>
      <c r="J116" s="123">
        <v>-28</v>
      </c>
      <c r="K116" s="123">
        <v>-16</v>
      </c>
      <c r="L116" s="123">
        <v>-42</v>
      </c>
      <c r="M116" s="123">
        <v>8.3</v>
      </c>
      <c r="N116" s="123">
        <v>192</v>
      </c>
      <c r="O116" s="123">
        <v>-7.6</v>
      </c>
      <c r="P116" s="123">
        <v>277</v>
      </c>
      <c r="Q116" s="123">
        <v>-4</v>
      </c>
      <c r="R116" s="123">
        <v>305</v>
      </c>
      <c r="S116" s="123">
        <v>-2.8</v>
      </c>
      <c r="T116" s="123">
        <v>81</v>
      </c>
      <c r="U116" s="123">
        <v>80</v>
      </c>
      <c r="V116" s="123">
        <v>664</v>
      </c>
      <c r="W116" s="123" t="s">
        <v>687</v>
      </c>
      <c r="X116" s="123">
        <v>7.1</v>
      </c>
      <c r="Y116" s="123">
        <v>4.9</v>
      </c>
    </row>
    <row r="117" spans="1:25" ht="24">
      <c r="A117" s="34">
        <f t="shared" si="5"/>
        <v>16</v>
      </c>
      <c r="B117" s="122" t="s">
        <v>184</v>
      </c>
      <c r="C117" s="122" t="str">
        <f t="shared" si="6"/>
        <v>Камчатская область21</v>
      </c>
      <c r="D117" s="122">
        <f t="shared" si="7"/>
        <v>16</v>
      </c>
      <c r="E117" s="122">
        <f t="shared" si="8"/>
        <v>21</v>
      </c>
      <c r="F117" s="123" t="s">
        <v>710</v>
      </c>
      <c r="G117" s="123">
        <v>-38</v>
      </c>
      <c r="H117" s="123">
        <v>-34</v>
      </c>
      <c r="I117" s="123">
        <v>-33</v>
      </c>
      <c r="J117" s="123">
        <v>-30</v>
      </c>
      <c r="K117" s="123">
        <v>-17</v>
      </c>
      <c r="L117" s="123">
        <v>-42</v>
      </c>
      <c r="M117" s="123">
        <v>8.9</v>
      </c>
      <c r="N117" s="123">
        <v>189</v>
      </c>
      <c r="O117" s="123">
        <v>-9.5</v>
      </c>
      <c r="P117" s="123">
        <v>273</v>
      </c>
      <c r="Q117" s="123">
        <v>-5.2</v>
      </c>
      <c r="R117" s="123">
        <v>299</v>
      </c>
      <c r="S117" s="123">
        <v>-4</v>
      </c>
      <c r="T117" s="123">
        <v>80</v>
      </c>
      <c r="U117" s="123">
        <v>80</v>
      </c>
      <c r="V117" s="123">
        <v>162</v>
      </c>
      <c r="W117" s="123" t="s">
        <v>689</v>
      </c>
      <c r="X117" s="123">
        <v>5.5</v>
      </c>
      <c r="Y117" s="123">
        <v>4.4</v>
      </c>
    </row>
    <row r="118" spans="1:25" ht="15">
      <c r="A118" s="34">
        <f t="shared" si="5"/>
        <v>17</v>
      </c>
      <c r="B118" s="122" t="s">
        <v>194</v>
      </c>
      <c r="C118" s="122" t="str">
        <f t="shared" si="6"/>
        <v>Карачаево-Черкесская Республика1</v>
      </c>
      <c r="D118" s="122">
        <f t="shared" si="7"/>
        <v>17</v>
      </c>
      <c r="E118" s="122">
        <f t="shared" si="8"/>
        <v>1</v>
      </c>
      <c r="F118" s="123" t="s">
        <v>195</v>
      </c>
      <c r="G118" s="123">
        <v>-23</v>
      </c>
      <c r="H118" s="123">
        <v>-21</v>
      </c>
      <c r="I118" s="123">
        <v>-20</v>
      </c>
      <c r="J118" s="123">
        <v>-18</v>
      </c>
      <c r="K118" s="123">
        <v>-9</v>
      </c>
      <c r="L118" s="123">
        <v>-29</v>
      </c>
      <c r="M118" s="123">
        <v>8.3</v>
      </c>
      <c r="N118" s="123">
        <v>85</v>
      </c>
      <c r="O118" s="123">
        <v>-2.5</v>
      </c>
      <c r="P118" s="123">
        <v>169</v>
      </c>
      <c r="Q118" s="123">
        <v>0.6</v>
      </c>
      <c r="R118" s="123">
        <v>189</v>
      </c>
      <c r="S118" s="123">
        <v>1.5</v>
      </c>
      <c r="T118" s="123">
        <v>81</v>
      </c>
      <c r="U118" s="123">
        <v>73</v>
      </c>
      <c r="V118" s="123">
        <v>119</v>
      </c>
      <c r="W118" s="123" t="s">
        <v>693</v>
      </c>
      <c r="X118" s="123" t="s">
        <v>81</v>
      </c>
      <c r="Y118" s="123">
        <v>3.2</v>
      </c>
    </row>
    <row r="119" spans="1:25" ht="15">
      <c r="A119" s="34">
        <f t="shared" si="5"/>
        <v>18</v>
      </c>
      <c r="B119" s="122" t="s">
        <v>711</v>
      </c>
      <c r="C119" s="122" t="str">
        <f t="shared" si="6"/>
        <v>Кемеровская область1</v>
      </c>
      <c r="D119" s="122">
        <f t="shared" si="7"/>
        <v>18</v>
      </c>
      <c r="E119" s="122">
        <f t="shared" si="8"/>
        <v>1</v>
      </c>
      <c r="F119" s="123" t="s">
        <v>203</v>
      </c>
      <c r="G119" s="123">
        <v>-45</v>
      </c>
      <c r="H119" s="123">
        <v>-43</v>
      </c>
      <c r="I119" s="123">
        <v>-42</v>
      </c>
      <c r="J119" s="123">
        <v>-39</v>
      </c>
      <c r="K119" s="123">
        <v>-22</v>
      </c>
      <c r="L119" s="123">
        <v>-50</v>
      </c>
      <c r="M119" s="123">
        <v>9.5</v>
      </c>
      <c r="N119" s="123">
        <v>172</v>
      </c>
      <c r="O119" s="123">
        <v>-12</v>
      </c>
      <c r="P119" s="123">
        <v>227</v>
      </c>
      <c r="Q119" s="123">
        <v>-8</v>
      </c>
      <c r="R119" s="123">
        <v>243</v>
      </c>
      <c r="S119" s="123">
        <v>-6.9</v>
      </c>
      <c r="T119" s="123">
        <v>78</v>
      </c>
      <c r="U119" s="123">
        <v>77</v>
      </c>
      <c r="V119" s="123">
        <v>94</v>
      </c>
      <c r="W119" s="123" t="s">
        <v>686</v>
      </c>
      <c r="X119" s="123">
        <v>3.4</v>
      </c>
      <c r="Y119" s="123">
        <v>2.9</v>
      </c>
    </row>
    <row r="120" spans="1:25" ht="15">
      <c r="A120" s="34">
        <f t="shared" si="5"/>
        <v>18</v>
      </c>
      <c r="B120" s="122" t="s">
        <v>711</v>
      </c>
      <c r="C120" s="122" t="str">
        <f t="shared" si="6"/>
        <v>Кемеровская область2</v>
      </c>
      <c r="D120" s="122">
        <f t="shared" si="7"/>
        <v>18</v>
      </c>
      <c r="E120" s="122">
        <f t="shared" si="8"/>
        <v>2</v>
      </c>
      <c r="F120" s="123" t="s">
        <v>204</v>
      </c>
      <c r="G120" s="123">
        <v>-45</v>
      </c>
      <c r="H120" s="123">
        <v>-42</v>
      </c>
      <c r="I120" s="123">
        <v>-40</v>
      </c>
      <c r="J120" s="123">
        <v>-39</v>
      </c>
      <c r="K120" s="123">
        <v>-22</v>
      </c>
      <c r="L120" s="123">
        <v>-50</v>
      </c>
      <c r="M120" s="123">
        <v>8.5</v>
      </c>
      <c r="N120" s="123">
        <v>169</v>
      </c>
      <c r="O120" s="123">
        <v>-11.2</v>
      </c>
      <c r="P120" s="123">
        <v>227</v>
      </c>
      <c r="Q120" s="123">
        <v>-7.3</v>
      </c>
      <c r="R120" s="123">
        <v>242</v>
      </c>
      <c r="S120" s="123">
        <v>-6.7</v>
      </c>
      <c r="T120" s="123">
        <v>78</v>
      </c>
      <c r="U120" s="123">
        <v>75</v>
      </c>
      <c r="V120" s="123">
        <v>98</v>
      </c>
      <c r="W120" s="123" t="s">
        <v>684</v>
      </c>
      <c r="X120" s="123">
        <v>5.5</v>
      </c>
      <c r="Y120" s="123" t="s">
        <v>685</v>
      </c>
    </row>
    <row r="121" spans="1:25" ht="15">
      <c r="A121" s="34">
        <f t="shared" si="5"/>
        <v>18</v>
      </c>
      <c r="B121" s="122" t="s">
        <v>711</v>
      </c>
      <c r="C121" s="122" t="str">
        <f t="shared" si="6"/>
        <v>Кемеровская область3</v>
      </c>
      <c r="D121" s="122">
        <f t="shared" si="7"/>
        <v>18</v>
      </c>
      <c r="E121" s="122">
        <f t="shared" si="8"/>
        <v>3</v>
      </c>
      <c r="F121" s="123" t="s">
        <v>205</v>
      </c>
      <c r="G121" s="123">
        <v>-46</v>
      </c>
      <c r="H121" s="123">
        <v>-44</v>
      </c>
      <c r="I121" s="123">
        <v>-43</v>
      </c>
      <c r="J121" s="123">
        <v>-40</v>
      </c>
      <c r="K121" s="123">
        <v>-24</v>
      </c>
      <c r="L121" s="123">
        <v>-52</v>
      </c>
      <c r="M121" s="123">
        <v>13.6</v>
      </c>
      <c r="N121" s="123">
        <v>175</v>
      </c>
      <c r="O121" s="123">
        <v>-12</v>
      </c>
      <c r="P121" s="123">
        <v>236</v>
      </c>
      <c r="Q121" s="123">
        <v>-7.8</v>
      </c>
      <c r="R121" s="123">
        <v>254</v>
      </c>
      <c r="S121" s="123">
        <v>-6.6</v>
      </c>
      <c r="T121" s="123">
        <v>82</v>
      </c>
      <c r="U121" s="123">
        <v>74</v>
      </c>
      <c r="V121" s="123">
        <v>315</v>
      </c>
      <c r="W121" s="123" t="s">
        <v>684</v>
      </c>
      <c r="X121" s="123">
        <v>3.6</v>
      </c>
      <c r="Y121" s="123">
        <v>1.5</v>
      </c>
    </row>
    <row r="122" spans="1:25" ht="15">
      <c r="A122" s="34">
        <f t="shared" si="5"/>
        <v>18</v>
      </c>
      <c r="B122" s="122" t="s">
        <v>711</v>
      </c>
      <c r="C122" s="122" t="str">
        <f t="shared" si="6"/>
        <v>Кемеровская область4</v>
      </c>
      <c r="D122" s="122">
        <f t="shared" si="7"/>
        <v>18</v>
      </c>
      <c r="E122" s="122">
        <f t="shared" si="8"/>
        <v>4</v>
      </c>
      <c r="F122" s="123" t="s">
        <v>206</v>
      </c>
      <c r="G122" s="123">
        <v>-47</v>
      </c>
      <c r="H122" s="123">
        <v>-43</v>
      </c>
      <c r="I122" s="123">
        <v>-44</v>
      </c>
      <c r="J122" s="123">
        <v>-40</v>
      </c>
      <c r="K122" s="123">
        <v>-23</v>
      </c>
      <c r="L122" s="123">
        <v>-55</v>
      </c>
      <c r="M122" s="123">
        <v>9.5</v>
      </c>
      <c r="N122" s="123">
        <v>176</v>
      </c>
      <c r="O122" s="123">
        <v>-11.6</v>
      </c>
      <c r="P122" s="123">
        <v>235</v>
      </c>
      <c r="Q122" s="123">
        <v>-7.7</v>
      </c>
      <c r="R122" s="123">
        <v>251</v>
      </c>
      <c r="S122" s="123">
        <v>-6.6</v>
      </c>
      <c r="T122" s="123">
        <v>80</v>
      </c>
      <c r="U122" s="123">
        <v>77</v>
      </c>
      <c r="V122" s="123">
        <v>99</v>
      </c>
      <c r="W122" s="123" t="s">
        <v>684</v>
      </c>
      <c r="X122" s="123">
        <v>5.7</v>
      </c>
      <c r="Y122" s="123" t="s">
        <v>685</v>
      </c>
    </row>
    <row r="123" spans="1:25" ht="15">
      <c r="A123" s="34">
        <f t="shared" si="5"/>
        <v>18</v>
      </c>
      <c r="B123" s="122" t="s">
        <v>711</v>
      </c>
      <c r="C123" s="122" t="str">
        <f t="shared" si="6"/>
        <v>Кемеровская область5</v>
      </c>
      <c r="D123" s="122">
        <f t="shared" si="7"/>
        <v>18</v>
      </c>
      <c r="E123" s="122">
        <f t="shared" si="8"/>
        <v>5</v>
      </c>
      <c r="F123" s="123" t="s">
        <v>207</v>
      </c>
      <c r="G123" s="123">
        <v>-43</v>
      </c>
      <c r="H123" s="123">
        <v>-42</v>
      </c>
      <c r="I123" s="123">
        <v>-40</v>
      </c>
      <c r="J123" s="123">
        <v>-39</v>
      </c>
      <c r="K123" s="123">
        <v>-22</v>
      </c>
      <c r="L123" s="123">
        <v>-53</v>
      </c>
      <c r="M123" s="123">
        <v>9.2</v>
      </c>
      <c r="N123" s="123">
        <v>181</v>
      </c>
      <c r="O123" s="123">
        <v>-11.9</v>
      </c>
      <c r="P123" s="123">
        <v>240</v>
      </c>
      <c r="Q123" s="123">
        <v>-8</v>
      </c>
      <c r="R123" s="123">
        <v>257</v>
      </c>
      <c r="S123" s="123">
        <v>-6.8</v>
      </c>
      <c r="T123" s="123">
        <v>81</v>
      </c>
      <c r="U123" s="123">
        <v>79</v>
      </c>
      <c r="V123" s="123">
        <v>169</v>
      </c>
      <c r="W123" s="123" t="s">
        <v>684</v>
      </c>
      <c r="X123" s="123">
        <v>5.1</v>
      </c>
      <c r="Y123" s="123">
        <v>3.7</v>
      </c>
    </row>
    <row r="124" spans="1:25" ht="15">
      <c r="A124" s="34">
        <f t="shared" si="5"/>
        <v>18</v>
      </c>
      <c r="B124" s="122" t="s">
        <v>711</v>
      </c>
      <c r="C124" s="122" t="str">
        <f t="shared" si="6"/>
        <v>Кемеровская область6</v>
      </c>
      <c r="D124" s="122">
        <f t="shared" si="7"/>
        <v>18</v>
      </c>
      <c r="E124" s="122">
        <f t="shared" si="8"/>
        <v>6</v>
      </c>
      <c r="F124" s="123" t="s">
        <v>208</v>
      </c>
      <c r="G124" s="123">
        <v>-44</v>
      </c>
      <c r="H124" s="123">
        <v>-43</v>
      </c>
      <c r="I124" s="123">
        <v>-42</v>
      </c>
      <c r="J124" s="123">
        <v>-39</v>
      </c>
      <c r="K124" s="123">
        <v>-20</v>
      </c>
      <c r="L124" s="123">
        <v>-51</v>
      </c>
      <c r="M124" s="123">
        <v>9.9</v>
      </c>
      <c r="N124" s="123">
        <v>172</v>
      </c>
      <c r="O124" s="123">
        <v>-11</v>
      </c>
      <c r="P124" s="123">
        <v>231</v>
      </c>
      <c r="Q124" s="123">
        <v>-7.1</v>
      </c>
      <c r="R124" s="123">
        <v>248</v>
      </c>
      <c r="S124" s="123">
        <v>-6</v>
      </c>
      <c r="T124" s="123">
        <v>74</v>
      </c>
      <c r="U124" s="123">
        <v>71</v>
      </c>
      <c r="V124" s="123">
        <v>80</v>
      </c>
      <c r="W124" s="123" t="s">
        <v>684</v>
      </c>
      <c r="X124" s="123">
        <v>6.6</v>
      </c>
      <c r="Y124" s="123">
        <v>3.9</v>
      </c>
    </row>
    <row r="125" spans="1:25" ht="15">
      <c r="A125" s="34">
        <f t="shared" si="5"/>
        <v>18</v>
      </c>
      <c r="B125" s="122" t="s">
        <v>711</v>
      </c>
      <c r="C125" s="122" t="str">
        <f t="shared" si="6"/>
        <v>Кемеровская область7</v>
      </c>
      <c r="D125" s="122">
        <f t="shared" si="7"/>
        <v>18</v>
      </c>
      <c r="E125" s="122">
        <f t="shared" si="8"/>
        <v>7</v>
      </c>
      <c r="F125" s="123" t="s">
        <v>209</v>
      </c>
      <c r="G125" s="123">
        <v>-46</v>
      </c>
      <c r="H125" s="123">
        <v>-42</v>
      </c>
      <c r="I125" s="123">
        <v>-42</v>
      </c>
      <c r="J125" s="123">
        <v>-39</v>
      </c>
      <c r="K125" s="123">
        <v>-23</v>
      </c>
      <c r="L125" s="123">
        <v>-51</v>
      </c>
      <c r="M125" s="123">
        <v>7.7</v>
      </c>
      <c r="N125" s="123">
        <v>180</v>
      </c>
      <c r="O125" s="123">
        <v>-11.9</v>
      </c>
      <c r="P125" s="123">
        <v>235</v>
      </c>
      <c r="Q125" s="123">
        <v>-8.2</v>
      </c>
      <c r="R125" s="123">
        <v>251</v>
      </c>
      <c r="S125" s="123">
        <v>-7.1</v>
      </c>
      <c r="T125" s="123">
        <v>84</v>
      </c>
      <c r="U125" s="123">
        <v>82</v>
      </c>
      <c r="V125" s="123">
        <v>256</v>
      </c>
      <c r="W125" s="123" t="s">
        <v>686</v>
      </c>
      <c r="X125" s="123" t="s">
        <v>81</v>
      </c>
      <c r="Y125" s="123" t="s">
        <v>685</v>
      </c>
    </row>
    <row r="126" spans="1:25" ht="15">
      <c r="A126" s="34">
        <f t="shared" si="5"/>
        <v>18</v>
      </c>
      <c r="B126" s="122" t="s">
        <v>711</v>
      </c>
      <c r="C126" s="122" t="str">
        <f t="shared" si="6"/>
        <v>Кемеровская область8</v>
      </c>
      <c r="D126" s="122">
        <f t="shared" si="7"/>
        <v>18</v>
      </c>
      <c r="E126" s="122">
        <f t="shared" si="8"/>
        <v>8</v>
      </c>
      <c r="F126" s="123" t="s">
        <v>622</v>
      </c>
      <c r="G126" s="123">
        <v>-46</v>
      </c>
      <c r="H126" s="123">
        <v>-44</v>
      </c>
      <c r="I126" s="123">
        <v>-43</v>
      </c>
      <c r="J126" s="123">
        <v>-41</v>
      </c>
      <c r="K126" s="123">
        <v>-27</v>
      </c>
      <c r="L126" s="123">
        <v>-54</v>
      </c>
      <c r="M126" s="123">
        <v>13.8</v>
      </c>
      <c r="N126" s="123">
        <v>182</v>
      </c>
      <c r="O126" s="123">
        <v>-13.2</v>
      </c>
      <c r="P126" s="123">
        <v>241</v>
      </c>
      <c r="Q126" s="123">
        <v>-9</v>
      </c>
      <c r="R126" s="123">
        <v>259</v>
      </c>
      <c r="S126" s="123">
        <v>-7.7</v>
      </c>
      <c r="T126" s="123">
        <v>80</v>
      </c>
      <c r="U126" s="123">
        <v>73</v>
      </c>
      <c r="V126" s="123">
        <v>243</v>
      </c>
      <c r="W126" s="123" t="s">
        <v>690</v>
      </c>
      <c r="X126" s="123" t="s">
        <v>81</v>
      </c>
      <c r="Y126" s="123" t="s">
        <v>685</v>
      </c>
    </row>
    <row r="127" spans="1:25" ht="15">
      <c r="A127" s="34">
        <f t="shared" si="5"/>
        <v>19</v>
      </c>
      <c r="B127" s="122" t="s">
        <v>210</v>
      </c>
      <c r="C127" s="122" t="str">
        <f t="shared" si="6"/>
        <v>Кировская область1</v>
      </c>
      <c r="D127" s="122">
        <f t="shared" si="7"/>
        <v>19</v>
      </c>
      <c r="E127" s="122">
        <f t="shared" si="8"/>
        <v>1</v>
      </c>
      <c r="F127" s="123" t="s">
        <v>712</v>
      </c>
      <c r="G127" s="123">
        <v>-39</v>
      </c>
      <c r="H127" s="123">
        <v>-37</v>
      </c>
      <c r="I127" s="123">
        <v>-35</v>
      </c>
      <c r="J127" s="123">
        <v>-33</v>
      </c>
      <c r="K127" s="123">
        <v>-19</v>
      </c>
      <c r="L127" s="123">
        <v>-45</v>
      </c>
      <c r="M127" s="123">
        <v>7.2</v>
      </c>
      <c r="N127" s="123">
        <v>168</v>
      </c>
      <c r="O127" s="123">
        <v>-9</v>
      </c>
      <c r="P127" s="123">
        <v>231</v>
      </c>
      <c r="Q127" s="123">
        <v>-5.4</v>
      </c>
      <c r="R127" s="123">
        <v>247</v>
      </c>
      <c r="S127" s="123">
        <v>-4.8</v>
      </c>
      <c r="T127" s="123">
        <v>86</v>
      </c>
      <c r="U127" s="123">
        <v>82</v>
      </c>
      <c r="V127" s="123">
        <v>167</v>
      </c>
      <c r="W127" s="123" t="s">
        <v>686</v>
      </c>
      <c r="X127" s="123">
        <v>5.3</v>
      </c>
      <c r="Y127" s="123">
        <v>3.9</v>
      </c>
    </row>
    <row r="128" spans="1:25" ht="15">
      <c r="A128" s="34">
        <f t="shared" si="5"/>
        <v>19</v>
      </c>
      <c r="B128" s="122" t="s">
        <v>210</v>
      </c>
      <c r="C128" s="122" t="str">
        <f t="shared" si="6"/>
        <v>Кировская область2</v>
      </c>
      <c r="D128" s="122">
        <f t="shared" si="7"/>
        <v>19</v>
      </c>
      <c r="E128" s="122">
        <f t="shared" si="8"/>
        <v>2</v>
      </c>
      <c r="F128" s="123" t="s">
        <v>713</v>
      </c>
      <c r="G128" s="123"/>
      <c r="H128" s="123"/>
      <c r="I128" s="123"/>
      <c r="J128" s="123"/>
      <c r="K128" s="123"/>
      <c r="L128" s="123"/>
      <c r="M128" s="123"/>
      <c r="N128" s="123"/>
      <c r="O128" s="123"/>
      <c r="P128" s="123"/>
      <c r="Q128" s="123"/>
      <c r="R128" s="123"/>
      <c r="S128" s="123"/>
      <c r="T128" s="123"/>
      <c r="U128" s="123"/>
      <c r="V128" s="123"/>
      <c r="W128" s="123"/>
      <c r="X128" s="123"/>
      <c r="Y128" s="123"/>
    </row>
    <row r="129" spans="1:25" ht="15">
      <c r="A129" s="34">
        <f t="shared" si="5"/>
        <v>19</v>
      </c>
      <c r="B129" s="122" t="s">
        <v>210</v>
      </c>
      <c r="C129" s="122" t="str">
        <f t="shared" si="6"/>
        <v>Кировская область3</v>
      </c>
      <c r="D129" s="122">
        <f t="shared" si="7"/>
        <v>19</v>
      </c>
      <c r="E129" s="122">
        <f t="shared" si="8"/>
        <v>3</v>
      </c>
      <c r="F129" s="123" t="s">
        <v>211</v>
      </c>
      <c r="G129" s="123">
        <v>-42</v>
      </c>
      <c r="H129" s="123">
        <v>-38</v>
      </c>
      <c r="I129" s="123">
        <v>-36</v>
      </c>
      <c r="J129" s="123">
        <v>-34</v>
      </c>
      <c r="K129" s="123">
        <v>-20</v>
      </c>
      <c r="L129" s="123">
        <v>-47</v>
      </c>
      <c r="M129" s="123">
        <v>6.3</v>
      </c>
      <c r="N129" s="123">
        <v>174</v>
      </c>
      <c r="O129" s="123">
        <v>-9.5</v>
      </c>
      <c r="P129" s="123">
        <v>239</v>
      </c>
      <c r="Q129" s="123">
        <v>-5.8</v>
      </c>
      <c r="R129" s="123">
        <v>258</v>
      </c>
      <c r="S129" s="123">
        <v>-4.7</v>
      </c>
      <c r="T129" s="123">
        <v>87</v>
      </c>
      <c r="U129" s="123">
        <v>87</v>
      </c>
      <c r="V129" s="123">
        <v>172</v>
      </c>
      <c r="W129" s="123" t="s">
        <v>686</v>
      </c>
      <c r="X129" s="123" t="s">
        <v>81</v>
      </c>
      <c r="Y129" s="123">
        <v>4.4</v>
      </c>
    </row>
    <row r="130" spans="1:25" ht="15">
      <c r="A130" s="34">
        <f t="shared" si="5"/>
        <v>19</v>
      </c>
      <c r="B130" s="122" t="s">
        <v>210</v>
      </c>
      <c r="C130" s="122" t="str">
        <f t="shared" si="6"/>
        <v>Кировская область4</v>
      </c>
      <c r="D130" s="122">
        <f t="shared" si="7"/>
        <v>19</v>
      </c>
      <c r="E130" s="122">
        <f t="shared" si="8"/>
        <v>4</v>
      </c>
      <c r="F130" s="123" t="s">
        <v>212</v>
      </c>
      <c r="G130" s="123">
        <v>-40</v>
      </c>
      <c r="H130" s="123">
        <v>-37</v>
      </c>
      <c r="I130" s="123">
        <v>-37</v>
      </c>
      <c r="J130" s="123">
        <v>-33</v>
      </c>
      <c r="K130" s="123">
        <v>-19</v>
      </c>
      <c r="L130" s="123">
        <v>-48</v>
      </c>
      <c r="M130" s="123">
        <v>7.2</v>
      </c>
      <c r="N130" s="123">
        <v>162</v>
      </c>
      <c r="O130" s="123">
        <v>-9.1</v>
      </c>
      <c r="P130" s="123">
        <v>220</v>
      </c>
      <c r="Q130" s="123">
        <v>-5.7</v>
      </c>
      <c r="R130" s="123">
        <v>235</v>
      </c>
      <c r="S130" s="123">
        <v>-4.7</v>
      </c>
      <c r="T130" s="123">
        <v>82</v>
      </c>
      <c r="U130" s="123">
        <v>80</v>
      </c>
      <c r="V130" s="123">
        <v>229</v>
      </c>
      <c r="W130" s="123" t="s">
        <v>684</v>
      </c>
      <c r="X130" s="123" t="s">
        <v>81</v>
      </c>
      <c r="Y130" s="123">
        <v>4.7</v>
      </c>
    </row>
    <row r="131" spans="1:25" ht="15">
      <c r="A131" s="34">
        <f t="shared" si="5"/>
        <v>20</v>
      </c>
      <c r="B131" s="122" t="s">
        <v>714</v>
      </c>
      <c r="C131" s="122" t="str">
        <f t="shared" si="6"/>
        <v>Костромская область1</v>
      </c>
      <c r="D131" s="122">
        <f t="shared" si="7"/>
        <v>20</v>
      </c>
      <c r="E131" s="122">
        <f t="shared" si="8"/>
        <v>1</v>
      </c>
      <c r="F131" s="123" t="s">
        <v>223</v>
      </c>
      <c r="G131" s="123">
        <v>-40</v>
      </c>
      <c r="H131" s="123">
        <v>-35</v>
      </c>
      <c r="I131" s="123">
        <v>-34</v>
      </c>
      <c r="J131" s="123">
        <v>-31</v>
      </c>
      <c r="K131" s="123">
        <v>-17</v>
      </c>
      <c r="L131" s="123">
        <v>-46</v>
      </c>
      <c r="M131" s="123">
        <v>6.5</v>
      </c>
      <c r="N131" s="123">
        <v>154</v>
      </c>
      <c r="O131" s="123">
        <v>-7.4</v>
      </c>
      <c r="P131" s="123">
        <v>222</v>
      </c>
      <c r="Q131" s="123">
        <v>-3.9</v>
      </c>
      <c r="R131" s="123">
        <v>239</v>
      </c>
      <c r="S131" s="123">
        <v>-3</v>
      </c>
      <c r="T131" s="123">
        <v>85</v>
      </c>
      <c r="U131" s="123">
        <v>81</v>
      </c>
      <c r="V131" s="123">
        <v>169</v>
      </c>
      <c r="W131" s="123" t="s">
        <v>686</v>
      </c>
      <c r="X131" s="123">
        <v>5.8</v>
      </c>
      <c r="Y131" s="123">
        <v>4.9</v>
      </c>
    </row>
    <row r="132" spans="1:25" ht="15">
      <c r="A132" s="34">
        <f t="shared" si="5"/>
        <v>20</v>
      </c>
      <c r="B132" s="122" t="s">
        <v>714</v>
      </c>
      <c r="C132" s="122" t="str">
        <f t="shared" si="6"/>
        <v>Костромская область2</v>
      </c>
      <c r="D132" s="122">
        <f t="shared" si="7"/>
        <v>20</v>
      </c>
      <c r="E132" s="122">
        <f t="shared" si="8"/>
        <v>2</v>
      </c>
      <c r="F132" s="123" t="s">
        <v>224</v>
      </c>
      <c r="G132" s="123">
        <v>-41</v>
      </c>
      <c r="H132" s="123">
        <v>-37</v>
      </c>
      <c r="I132" s="123">
        <v>-36</v>
      </c>
      <c r="J132" s="123">
        <v>-32</v>
      </c>
      <c r="K132" s="123">
        <v>-18</v>
      </c>
      <c r="L132" s="123">
        <v>-46</v>
      </c>
      <c r="M132" s="123">
        <v>6.9</v>
      </c>
      <c r="N132" s="123">
        <v>160</v>
      </c>
      <c r="O132" s="123">
        <v>-7.9</v>
      </c>
      <c r="P132" s="123">
        <v>230</v>
      </c>
      <c r="Q132" s="123">
        <v>-4.3</v>
      </c>
      <c r="R132" s="123">
        <v>248</v>
      </c>
      <c r="S132" s="123">
        <v>-3.3</v>
      </c>
      <c r="T132" s="123">
        <v>85</v>
      </c>
      <c r="U132" s="123">
        <v>84</v>
      </c>
      <c r="V132" s="123">
        <v>175</v>
      </c>
      <c r="W132" s="123" t="s">
        <v>686</v>
      </c>
      <c r="X132" s="123" t="s">
        <v>22</v>
      </c>
      <c r="Y132" s="123">
        <v>3.9</v>
      </c>
    </row>
    <row r="133" spans="1:25" ht="15">
      <c r="A133" s="34">
        <f t="shared" si="5"/>
        <v>20</v>
      </c>
      <c r="B133" s="122" t="s">
        <v>714</v>
      </c>
      <c r="C133" s="122" t="str">
        <f t="shared" si="6"/>
        <v>Костромская область3</v>
      </c>
      <c r="D133" s="122">
        <f t="shared" si="7"/>
        <v>20</v>
      </c>
      <c r="E133" s="122">
        <f t="shared" si="8"/>
        <v>3</v>
      </c>
      <c r="F133" s="123" t="s">
        <v>225</v>
      </c>
      <c r="G133" s="123">
        <v>-40</v>
      </c>
      <c r="H133" s="123">
        <v>-37</v>
      </c>
      <c r="I133" s="123">
        <v>-36</v>
      </c>
      <c r="J133" s="123">
        <v>-32</v>
      </c>
      <c r="K133" s="123">
        <v>-18</v>
      </c>
      <c r="L133" s="123">
        <v>-44</v>
      </c>
      <c r="M133" s="123">
        <v>6.9</v>
      </c>
      <c r="N133" s="123">
        <v>162</v>
      </c>
      <c r="O133" s="123">
        <v>-8.3</v>
      </c>
      <c r="P133" s="123">
        <v>228</v>
      </c>
      <c r="Q133" s="123">
        <v>-4.7</v>
      </c>
      <c r="R133" s="123">
        <v>245</v>
      </c>
      <c r="S133" s="123">
        <v>-3.7</v>
      </c>
      <c r="T133" s="123">
        <v>86</v>
      </c>
      <c r="U133" s="123">
        <v>85</v>
      </c>
      <c r="V133" s="123">
        <v>273</v>
      </c>
      <c r="W133" s="123" t="s">
        <v>686</v>
      </c>
      <c r="X133" s="123">
        <v>4.5</v>
      </c>
      <c r="Y133" s="123">
        <v>4.2</v>
      </c>
    </row>
    <row r="134" spans="1:25" ht="15">
      <c r="A134" s="34">
        <f t="shared" si="5"/>
        <v>21</v>
      </c>
      <c r="B134" s="122" t="s">
        <v>715</v>
      </c>
      <c r="C134" s="122" t="str">
        <f t="shared" si="6"/>
        <v>Краснодарский край1</v>
      </c>
      <c r="D134" s="122">
        <f t="shared" si="7"/>
        <v>21</v>
      </c>
      <c r="E134" s="122">
        <f t="shared" si="8"/>
        <v>1</v>
      </c>
      <c r="F134" s="123" t="s">
        <v>228</v>
      </c>
      <c r="G134" s="123">
        <v>-14</v>
      </c>
      <c r="H134" s="123">
        <v>-12</v>
      </c>
      <c r="I134" s="123">
        <v>-11</v>
      </c>
      <c r="J134" s="123">
        <v>-9</v>
      </c>
      <c r="K134" s="123">
        <v>-4</v>
      </c>
      <c r="L134" s="123">
        <v>-23</v>
      </c>
      <c r="M134" s="123">
        <v>7.9</v>
      </c>
      <c r="N134" s="123">
        <v>0</v>
      </c>
      <c r="O134" s="123" t="s">
        <v>22</v>
      </c>
      <c r="P134" s="123">
        <v>155</v>
      </c>
      <c r="Q134" s="123">
        <v>3</v>
      </c>
      <c r="R134" s="123">
        <v>181</v>
      </c>
      <c r="S134" s="123">
        <v>3.8</v>
      </c>
      <c r="T134" s="123">
        <v>83</v>
      </c>
      <c r="U134" s="123">
        <v>80</v>
      </c>
      <c r="V134" s="123">
        <v>998</v>
      </c>
      <c r="W134" s="123" t="s">
        <v>691</v>
      </c>
      <c r="X134" s="123" t="s">
        <v>81</v>
      </c>
      <c r="Y134" s="123">
        <v>1.4</v>
      </c>
    </row>
    <row r="135" spans="1:25" ht="15">
      <c r="A135" s="34">
        <f t="shared" si="5"/>
        <v>21</v>
      </c>
      <c r="B135" s="122" t="s">
        <v>715</v>
      </c>
      <c r="C135" s="122" t="str">
        <f t="shared" si="6"/>
        <v>Краснодарский край2</v>
      </c>
      <c r="D135" s="122">
        <f t="shared" si="7"/>
        <v>21</v>
      </c>
      <c r="E135" s="122">
        <f t="shared" si="8"/>
        <v>2</v>
      </c>
      <c r="F135" s="123" t="s">
        <v>227</v>
      </c>
      <c r="G135" s="123">
        <v>-23</v>
      </c>
      <c r="H135" s="123">
        <v>-20</v>
      </c>
      <c r="I135" s="123">
        <v>-21</v>
      </c>
      <c r="J135" s="123">
        <v>-16</v>
      </c>
      <c r="K135" s="123">
        <v>-5</v>
      </c>
      <c r="L135" s="123">
        <v>-36</v>
      </c>
      <c r="M135" s="123">
        <v>7</v>
      </c>
      <c r="N135" s="123">
        <v>41</v>
      </c>
      <c r="O135" s="123">
        <v>-0.2</v>
      </c>
      <c r="P135" s="123">
        <v>145</v>
      </c>
      <c r="Q135" s="123">
        <v>2.5</v>
      </c>
      <c r="R135" s="123">
        <v>165</v>
      </c>
      <c r="S135" s="123">
        <v>3.3</v>
      </c>
      <c r="T135" s="123">
        <v>81</v>
      </c>
      <c r="U135" s="123">
        <v>74</v>
      </c>
      <c r="V135" s="123">
        <v>290</v>
      </c>
      <c r="W135" s="123" t="s">
        <v>693</v>
      </c>
      <c r="X135" s="123">
        <v>3.7</v>
      </c>
      <c r="Y135" s="123">
        <v>2.7</v>
      </c>
    </row>
    <row r="136" spans="1:25" ht="24">
      <c r="A136" s="34">
        <f t="shared" si="5"/>
        <v>21</v>
      </c>
      <c r="B136" s="122" t="s">
        <v>226</v>
      </c>
      <c r="C136" s="122" t="str">
        <f t="shared" si="6"/>
        <v>Краснодарский край3</v>
      </c>
      <c r="D136" s="122">
        <f t="shared" si="7"/>
        <v>21</v>
      </c>
      <c r="E136" s="122">
        <f t="shared" si="8"/>
        <v>3</v>
      </c>
      <c r="F136" s="123" t="s">
        <v>716</v>
      </c>
      <c r="G136" s="123"/>
      <c r="H136" s="123"/>
      <c r="I136" s="123"/>
      <c r="J136" s="123"/>
      <c r="K136" s="123"/>
      <c r="L136" s="123"/>
      <c r="M136" s="123"/>
      <c r="N136" s="123"/>
      <c r="O136" s="123"/>
      <c r="P136" s="123"/>
      <c r="Q136" s="123"/>
      <c r="R136" s="123"/>
      <c r="S136" s="123"/>
      <c r="T136" s="123"/>
      <c r="U136" s="123"/>
      <c r="V136" s="123"/>
      <c r="W136" s="123"/>
      <c r="X136" s="123"/>
      <c r="Y136" s="123"/>
    </row>
    <row r="137" spans="1:25" ht="24">
      <c r="A137" s="34">
        <f aca="true" t="shared" si="9" ref="A137:A200">D137</f>
        <v>21</v>
      </c>
      <c r="B137" s="122" t="s">
        <v>715</v>
      </c>
      <c r="C137" s="122" t="str">
        <f aca="true" t="shared" si="10" ref="C137:C200">B137&amp;E137</f>
        <v>Краснодарский край4</v>
      </c>
      <c r="D137" s="122">
        <f aca="true" t="shared" si="11" ref="D137:D200">IF(B136=B137,D136,D136+1)</f>
        <v>21</v>
      </c>
      <c r="E137" s="122">
        <f t="shared" si="8"/>
        <v>4</v>
      </c>
      <c r="F137" s="123" t="s">
        <v>229</v>
      </c>
      <c r="G137" s="123">
        <v>-27</v>
      </c>
      <c r="H137" s="123">
        <v>-24</v>
      </c>
      <c r="I137" s="123">
        <v>-23</v>
      </c>
      <c r="J137" s="123">
        <v>-20</v>
      </c>
      <c r="K137" s="123">
        <v>-16</v>
      </c>
      <c r="L137" s="123">
        <v>-30</v>
      </c>
      <c r="M137" s="123">
        <v>6</v>
      </c>
      <c r="N137" s="123">
        <v>80</v>
      </c>
      <c r="O137" s="123">
        <v>-1.9</v>
      </c>
      <c r="P137" s="123">
        <v>159</v>
      </c>
      <c r="Q137" s="123">
        <v>1</v>
      </c>
      <c r="R137" s="123">
        <v>175</v>
      </c>
      <c r="S137" s="123">
        <v>1.8</v>
      </c>
      <c r="T137" s="123">
        <v>85</v>
      </c>
      <c r="U137" s="123">
        <v>75</v>
      </c>
      <c r="V137" s="123">
        <v>232</v>
      </c>
      <c r="W137" s="123" t="s">
        <v>693</v>
      </c>
      <c r="X137" s="123" t="s">
        <v>81</v>
      </c>
      <c r="Y137" s="123">
        <v>4.3</v>
      </c>
    </row>
    <row r="138" spans="1:25" ht="15">
      <c r="A138" s="34">
        <f t="shared" si="9"/>
        <v>21</v>
      </c>
      <c r="B138" s="122" t="s">
        <v>715</v>
      </c>
      <c r="C138" s="122" t="str">
        <f t="shared" si="10"/>
        <v>Краснодарский край5</v>
      </c>
      <c r="D138" s="122">
        <f t="shared" si="11"/>
        <v>21</v>
      </c>
      <c r="E138" s="122">
        <f aca="true" t="shared" si="12" ref="E138:E201">IF(D137=D138,E137+1,1)</f>
        <v>5</v>
      </c>
      <c r="F138" s="123" t="s">
        <v>230</v>
      </c>
      <c r="G138" s="123">
        <v>-7</v>
      </c>
      <c r="H138" s="123">
        <v>-5</v>
      </c>
      <c r="I138" s="123">
        <v>-3</v>
      </c>
      <c r="J138" s="123">
        <v>-2</v>
      </c>
      <c r="K138" s="123">
        <v>3</v>
      </c>
      <c r="L138" s="123">
        <v>-13</v>
      </c>
      <c r="M138" s="123">
        <v>6.2</v>
      </c>
      <c r="N138" s="123">
        <v>0</v>
      </c>
      <c r="O138" s="123" t="s">
        <v>685</v>
      </c>
      <c r="P138" s="123">
        <v>94</v>
      </c>
      <c r="Q138" s="123">
        <v>6.6</v>
      </c>
      <c r="R138" s="123">
        <v>129</v>
      </c>
      <c r="S138" s="123">
        <v>7.2</v>
      </c>
      <c r="T138" s="123">
        <v>72</v>
      </c>
      <c r="U138" s="123">
        <v>68</v>
      </c>
      <c r="V138" s="123">
        <v>789</v>
      </c>
      <c r="W138" s="123" t="s">
        <v>693</v>
      </c>
      <c r="X138" s="123">
        <v>2.5</v>
      </c>
      <c r="Y138" s="123">
        <v>3.5</v>
      </c>
    </row>
    <row r="139" spans="1:25" ht="15">
      <c r="A139" s="34">
        <f t="shared" si="9"/>
        <v>21</v>
      </c>
      <c r="B139" s="122" t="s">
        <v>715</v>
      </c>
      <c r="C139" s="122" t="str">
        <f t="shared" si="10"/>
        <v>Краснодарский край6</v>
      </c>
      <c r="D139" s="122">
        <f t="shared" si="11"/>
        <v>21</v>
      </c>
      <c r="E139" s="122">
        <f t="shared" si="12"/>
        <v>6</v>
      </c>
      <c r="F139" s="123" t="s">
        <v>231</v>
      </c>
      <c r="G139" s="123">
        <v>-26</v>
      </c>
      <c r="H139" s="123">
        <v>-22</v>
      </c>
      <c r="I139" s="123">
        <v>-21</v>
      </c>
      <c r="J139" s="123">
        <v>-17</v>
      </c>
      <c r="K139" s="123">
        <v>-6</v>
      </c>
      <c r="L139" s="123">
        <v>-32</v>
      </c>
      <c r="M139" s="123">
        <v>6.5</v>
      </c>
      <c r="N139" s="123">
        <v>73</v>
      </c>
      <c r="O139" s="123">
        <v>-1.7</v>
      </c>
      <c r="P139" s="123">
        <v>156</v>
      </c>
      <c r="Q139" s="123">
        <v>1.2</v>
      </c>
      <c r="R139" s="123">
        <v>172</v>
      </c>
      <c r="S139" s="123">
        <v>1.9</v>
      </c>
      <c r="T139" s="123">
        <v>85</v>
      </c>
      <c r="U139" s="123">
        <v>78</v>
      </c>
      <c r="V139" s="123">
        <v>242</v>
      </c>
      <c r="W139" s="123" t="s">
        <v>693</v>
      </c>
      <c r="X139" s="123">
        <v>3.9</v>
      </c>
      <c r="Y139" s="123">
        <v>3.6</v>
      </c>
    </row>
    <row r="140" spans="1:25" ht="15">
      <c r="A140" s="34">
        <f t="shared" si="9"/>
        <v>22</v>
      </c>
      <c r="B140" s="122" t="s">
        <v>717</v>
      </c>
      <c r="C140" s="122" t="str">
        <f t="shared" si="10"/>
        <v>Красноярский край1</v>
      </c>
      <c r="D140" s="122">
        <f t="shared" si="11"/>
        <v>22</v>
      </c>
      <c r="E140" s="122">
        <f t="shared" si="12"/>
        <v>1</v>
      </c>
      <c r="F140" s="123" t="s">
        <v>232</v>
      </c>
      <c r="G140" s="123">
        <v>-57</v>
      </c>
      <c r="H140" s="123">
        <v>-55</v>
      </c>
      <c r="I140" s="123">
        <v>-54</v>
      </c>
      <c r="J140" s="123">
        <v>-53</v>
      </c>
      <c r="K140" s="123">
        <v>-38</v>
      </c>
      <c r="L140" s="123">
        <v>-59</v>
      </c>
      <c r="M140" s="123">
        <v>9.9</v>
      </c>
      <c r="N140" s="123">
        <v>233</v>
      </c>
      <c r="O140" s="123">
        <v>-22</v>
      </c>
      <c r="P140" s="123">
        <v>292</v>
      </c>
      <c r="Q140" s="123">
        <v>-16.7</v>
      </c>
      <c r="R140" s="123">
        <v>307</v>
      </c>
      <c r="S140" s="123">
        <v>-15.5</v>
      </c>
      <c r="T140" s="123">
        <v>74</v>
      </c>
      <c r="U140" s="123">
        <v>75</v>
      </c>
      <c r="V140" s="123">
        <v>124</v>
      </c>
      <c r="W140" s="123" t="s">
        <v>686</v>
      </c>
      <c r="X140" s="123">
        <v>2.9</v>
      </c>
      <c r="Y140" s="123">
        <v>1.5</v>
      </c>
    </row>
    <row r="141" spans="1:25" ht="15">
      <c r="A141" s="34">
        <f t="shared" si="9"/>
        <v>22</v>
      </c>
      <c r="B141" s="122" t="s">
        <v>717</v>
      </c>
      <c r="C141" s="122" t="str">
        <f t="shared" si="10"/>
        <v>Красноярский край2</v>
      </c>
      <c r="D141" s="122">
        <f t="shared" si="11"/>
        <v>22</v>
      </c>
      <c r="E141" s="122">
        <f t="shared" si="12"/>
        <v>2</v>
      </c>
      <c r="F141" s="123" t="s">
        <v>233</v>
      </c>
      <c r="G141" s="123">
        <v>-44</v>
      </c>
      <c r="H141" s="123">
        <v>-39</v>
      </c>
      <c r="I141" s="123">
        <v>-41</v>
      </c>
      <c r="J141" s="123">
        <v>-36</v>
      </c>
      <c r="K141" s="123">
        <v>-21</v>
      </c>
      <c r="L141" s="123">
        <v>-60</v>
      </c>
      <c r="M141" s="123">
        <v>7.2</v>
      </c>
      <c r="N141" s="123">
        <v>175</v>
      </c>
      <c r="O141" s="123">
        <v>-10.6</v>
      </c>
      <c r="P141" s="123">
        <v>232</v>
      </c>
      <c r="Q141" s="123">
        <v>-7</v>
      </c>
      <c r="R141" s="123">
        <v>250</v>
      </c>
      <c r="S141" s="123">
        <v>-5.8</v>
      </c>
      <c r="T141" s="123">
        <v>75</v>
      </c>
      <c r="U141" s="123">
        <v>72</v>
      </c>
      <c r="V141" s="123">
        <v>93</v>
      </c>
      <c r="W141" s="123" t="s">
        <v>684</v>
      </c>
      <c r="X141" s="123">
        <v>4.8</v>
      </c>
      <c r="Y141" s="123">
        <v>4.2</v>
      </c>
    </row>
    <row r="142" spans="1:25" ht="36">
      <c r="A142" s="34">
        <f t="shared" si="9"/>
        <v>22</v>
      </c>
      <c r="B142" s="122" t="s">
        <v>717</v>
      </c>
      <c r="C142" s="122" t="str">
        <f t="shared" si="10"/>
        <v>Красноярский край3</v>
      </c>
      <c r="D142" s="122">
        <f t="shared" si="11"/>
        <v>22</v>
      </c>
      <c r="E142" s="122">
        <f t="shared" si="12"/>
        <v>3</v>
      </c>
      <c r="F142" s="123" t="s">
        <v>718</v>
      </c>
      <c r="G142" s="123">
        <v>-54</v>
      </c>
      <c r="H142" s="123">
        <v>-53</v>
      </c>
      <c r="I142" s="123">
        <v>-51</v>
      </c>
      <c r="J142" s="123">
        <v>-50</v>
      </c>
      <c r="K142" s="123">
        <v>-34</v>
      </c>
      <c r="L142" s="123">
        <v>-57</v>
      </c>
      <c r="M142" s="123">
        <v>8.6</v>
      </c>
      <c r="N142" s="123">
        <v>211</v>
      </c>
      <c r="O142" s="123">
        <v>-18.8</v>
      </c>
      <c r="P142" s="123">
        <v>266</v>
      </c>
      <c r="Q142" s="123">
        <v>-14.1</v>
      </c>
      <c r="R142" s="123">
        <v>280</v>
      </c>
      <c r="S142" s="123">
        <v>-12.9</v>
      </c>
      <c r="T142" s="123">
        <v>77</v>
      </c>
      <c r="U142" s="123">
        <v>76</v>
      </c>
      <c r="V142" s="123">
        <v>146</v>
      </c>
      <c r="W142" s="123" t="s">
        <v>686</v>
      </c>
      <c r="X142" s="123">
        <v>1.8</v>
      </c>
      <c r="Y142" s="123">
        <v>1.2</v>
      </c>
    </row>
    <row r="143" spans="1:25" ht="15">
      <c r="A143" s="34">
        <f t="shared" si="9"/>
        <v>22</v>
      </c>
      <c r="B143" s="122" t="s">
        <v>717</v>
      </c>
      <c r="C143" s="122" t="str">
        <f t="shared" si="10"/>
        <v>Красноярский край4</v>
      </c>
      <c r="D143" s="122">
        <f t="shared" si="11"/>
        <v>22</v>
      </c>
      <c r="E143" s="122">
        <f t="shared" si="12"/>
        <v>4</v>
      </c>
      <c r="F143" s="123" t="s">
        <v>234</v>
      </c>
      <c r="G143" s="123">
        <v>-46</v>
      </c>
      <c r="H143" s="123">
        <v>-43</v>
      </c>
      <c r="I143" s="123">
        <v>-43</v>
      </c>
      <c r="J143" s="123">
        <v>-39</v>
      </c>
      <c r="K143" s="123">
        <v>-22</v>
      </c>
      <c r="L143" s="123">
        <v>-53</v>
      </c>
      <c r="M143" s="123">
        <v>7.8</v>
      </c>
      <c r="N143" s="123">
        <v>178</v>
      </c>
      <c r="O143" s="123">
        <v>-11.5</v>
      </c>
      <c r="P143" s="123">
        <v>239</v>
      </c>
      <c r="Q143" s="123">
        <v>-7.6</v>
      </c>
      <c r="R143" s="123">
        <v>257</v>
      </c>
      <c r="S143" s="123">
        <v>-6.4</v>
      </c>
      <c r="T143" s="123">
        <v>77</v>
      </c>
      <c r="U143" s="123">
        <v>75</v>
      </c>
      <c r="V143" s="123">
        <v>106</v>
      </c>
      <c r="W143" s="123" t="s">
        <v>684</v>
      </c>
      <c r="X143" s="123" t="s">
        <v>81</v>
      </c>
      <c r="Y143" s="123">
        <v>4.3</v>
      </c>
    </row>
    <row r="144" spans="1:25" ht="15">
      <c r="A144" s="34">
        <f t="shared" si="9"/>
        <v>22</v>
      </c>
      <c r="B144" s="122" t="s">
        <v>717</v>
      </c>
      <c r="C144" s="122" t="str">
        <f t="shared" si="10"/>
        <v>Красноярский край5</v>
      </c>
      <c r="D144" s="122">
        <f t="shared" si="11"/>
        <v>22</v>
      </c>
      <c r="E144" s="122">
        <f t="shared" si="12"/>
        <v>5</v>
      </c>
      <c r="F144" s="123" t="s">
        <v>235</v>
      </c>
      <c r="G144" s="123">
        <v>-51</v>
      </c>
      <c r="H144" s="123">
        <v>-48</v>
      </c>
      <c r="I144" s="123">
        <v>-49</v>
      </c>
      <c r="J144" s="123">
        <v>-45</v>
      </c>
      <c r="K144" s="123">
        <v>-27</v>
      </c>
      <c r="L144" s="123">
        <v>-54</v>
      </c>
      <c r="M144" s="123">
        <v>9.6</v>
      </c>
      <c r="N144" s="123">
        <v>186</v>
      </c>
      <c r="O144" s="123">
        <v>-15.3</v>
      </c>
      <c r="P144" s="123">
        <v>244</v>
      </c>
      <c r="Q144" s="123">
        <v>-10.7</v>
      </c>
      <c r="R144" s="123">
        <v>259</v>
      </c>
      <c r="S144" s="123">
        <v>-9.6</v>
      </c>
      <c r="T144" s="123">
        <v>79</v>
      </c>
      <c r="U144" s="123">
        <v>77</v>
      </c>
      <c r="V144" s="123">
        <v>78</v>
      </c>
      <c r="W144" s="123" t="s">
        <v>690</v>
      </c>
      <c r="X144" s="123">
        <v>3.2</v>
      </c>
      <c r="Y144" s="123">
        <v>1.9</v>
      </c>
    </row>
    <row r="145" spans="1:25" ht="36">
      <c r="A145" s="34">
        <f t="shared" si="9"/>
        <v>22</v>
      </c>
      <c r="B145" s="122" t="s">
        <v>717</v>
      </c>
      <c r="C145" s="122" t="str">
        <f t="shared" si="10"/>
        <v>Красноярский край6</v>
      </c>
      <c r="D145" s="122">
        <f t="shared" si="11"/>
        <v>22</v>
      </c>
      <c r="E145" s="122">
        <f t="shared" si="12"/>
        <v>6</v>
      </c>
      <c r="F145" s="123" t="s">
        <v>719</v>
      </c>
      <c r="G145" s="123">
        <v>-56</v>
      </c>
      <c r="H145" s="123">
        <v>-55</v>
      </c>
      <c r="I145" s="123">
        <v>-52</v>
      </c>
      <c r="J145" s="123">
        <v>-50</v>
      </c>
      <c r="K145" s="123">
        <v>-33</v>
      </c>
      <c r="L145" s="123">
        <v>-61</v>
      </c>
      <c r="M145" s="123">
        <v>12.4</v>
      </c>
      <c r="N145" s="123">
        <v>206</v>
      </c>
      <c r="O145" s="123">
        <v>-18.7</v>
      </c>
      <c r="P145" s="123">
        <v>260</v>
      </c>
      <c r="Q145" s="123">
        <v>-14</v>
      </c>
      <c r="R145" s="123">
        <v>274</v>
      </c>
      <c r="S145" s="123">
        <v>-12.8</v>
      </c>
      <c r="T145" s="123">
        <v>78</v>
      </c>
      <c r="U145" s="123">
        <v>77</v>
      </c>
      <c r="V145" s="123">
        <v>103</v>
      </c>
      <c r="W145" s="123" t="s">
        <v>686</v>
      </c>
      <c r="X145" s="123">
        <v>2.4</v>
      </c>
      <c r="Y145" s="123">
        <v>1.5</v>
      </c>
    </row>
    <row r="146" spans="1:25" ht="15">
      <c r="A146" s="34">
        <f t="shared" si="9"/>
        <v>22</v>
      </c>
      <c r="B146" s="122" t="s">
        <v>717</v>
      </c>
      <c r="C146" s="122" t="str">
        <f t="shared" si="10"/>
        <v>Красноярский край7</v>
      </c>
      <c r="D146" s="122">
        <f t="shared" si="11"/>
        <v>22</v>
      </c>
      <c r="E146" s="122">
        <f t="shared" si="12"/>
        <v>7</v>
      </c>
      <c r="F146" s="123" t="s">
        <v>236</v>
      </c>
      <c r="G146" s="123">
        <v>-55</v>
      </c>
      <c r="H146" s="123">
        <v>-54</v>
      </c>
      <c r="I146" s="123">
        <v>-52</v>
      </c>
      <c r="J146" s="123">
        <v>-49</v>
      </c>
      <c r="K146" s="123">
        <v>-33</v>
      </c>
      <c r="L146" s="123">
        <v>-59</v>
      </c>
      <c r="M146" s="123">
        <v>13.2</v>
      </c>
      <c r="N146" s="123">
        <v>207</v>
      </c>
      <c r="O146" s="123">
        <v>-17.1</v>
      </c>
      <c r="P146" s="123">
        <v>264</v>
      </c>
      <c r="Q146" s="123">
        <v>-12.5</v>
      </c>
      <c r="R146" s="123">
        <v>280</v>
      </c>
      <c r="S146" s="123">
        <v>-11.3</v>
      </c>
      <c r="T146" s="123">
        <v>79</v>
      </c>
      <c r="U146" s="123">
        <v>79</v>
      </c>
      <c r="V146" s="123">
        <v>184</v>
      </c>
      <c r="W146" s="123" t="s">
        <v>690</v>
      </c>
      <c r="X146" s="123" t="s">
        <v>81</v>
      </c>
      <c r="Y146" s="123">
        <v>1.6</v>
      </c>
    </row>
    <row r="147" spans="1:25" ht="15">
      <c r="A147" s="34">
        <f t="shared" si="9"/>
        <v>22</v>
      </c>
      <c r="B147" s="122" t="s">
        <v>717</v>
      </c>
      <c r="C147" s="122" t="str">
        <f t="shared" si="10"/>
        <v>Красноярский край8</v>
      </c>
      <c r="D147" s="122">
        <f t="shared" si="11"/>
        <v>22</v>
      </c>
      <c r="E147" s="122">
        <f t="shared" si="12"/>
        <v>8</v>
      </c>
      <c r="F147" s="123" t="s">
        <v>237</v>
      </c>
      <c r="G147" s="123">
        <v>-55</v>
      </c>
      <c r="H147" s="123">
        <v>-51</v>
      </c>
      <c r="I147" s="123">
        <v>-51</v>
      </c>
      <c r="J147" s="123">
        <v>-48</v>
      </c>
      <c r="K147" s="123">
        <v>-28</v>
      </c>
      <c r="L147" s="123">
        <v>-57</v>
      </c>
      <c r="M147" s="123">
        <v>7.9</v>
      </c>
      <c r="N147" s="123">
        <v>212</v>
      </c>
      <c r="O147" s="123">
        <v>-15.7</v>
      </c>
      <c r="P147" s="123">
        <v>265</v>
      </c>
      <c r="Q147" s="123">
        <v>-11.7</v>
      </c>
      <c r="R147" s="123">
        <v>280</v>
      </c>
      <c r="S147" s="123">
        <v>-10.6</v>
      </c>
      <c r="T147" s="123">
        <v>80</v>
      </c>
      <c r="U147" s="123">
        <v>80</v>
      </c>
      <c r="V147" s="123">
        <v>182</v>
      </c>
      <c r="W147" s="123" t="s">
        <v>689</v>
      </c>
      <c r="X147" s="123">
        <v>3.2</v>
      </c>
      <c r="Y147" s="123">
        <v>2.6</v>
      </c>
    </row>
    <row r="148" spans="1:25" ht="15">
      <c r="A148" s="34">
        <f t="shared" si="9"/>
        <v>22</v>
      </c>
      <c r="B148" s="122" t="s">
        <v>717</v>
      </c>
      <c r="C148" s="122" t="str">
        <f t="shared" si="10"/>
        <v>Красноярский край9</v>
      </c>
      <c r="D148" s="122">
        <f t="shared" si="11"/>
        <v>22</v>
      </c>
      <c r="E148" s="122">
        <f t="shared" si="12"/>
        <v>9</v>
      </c>
      <c r="F148" s="123" t="s">
        <v>238</v>
      </c>
      <c r="G148" s="123">
        <v>-56</v>
      </c>
      <c r="H148" s="123">
        <v>-53</v>
      </c>
      <c r="I148" s="123">
        <v>-53</v>
      </c>
      <c r="J148" s="123">
        <v>-49</v>
      </c>
      <c r="K148" s="123">
        <v>-34</v>
      </c>
      <c r="L148" s="123">
        <v>-59</v>
      </c>
      <c r="M148" s="123">
        <v>9.1</v>
      </c>
      <c r="N148" s="123">
        <v>252</v>
      </c>
      <c r="O148" s="123">
        <v>-21</v>
      </c>
      <c r="P148" s="123">
        <v>300</v>
      </c>
      <c r="Q148" s="123">
        <v>-17</v>
      </c>
      <c r="R148" s="123">
        <v>316</v>
      </c>
      <c r="S148" s="123">
        <v>-15.6</v>
      </c>
      <c r="T148" s="123">
        <v>76</v>
      </c>
      <c r="U148" s="123">
        <v>77</v>
      </c>
      <c r="V148" s="123">
        <v>93</v>
      </c>
      <c r="W148" s="123" t="s">
        <v>693</v>
      </c>
      <c r="X148" s="123">
        <v>6.5</v>
      </c>
      <c r="Y148" s="123">
        <v>3.8</v>
      </c>
    </row>
    <row r="149" spans="1:25" ht="36">
      <c r="A149" s="34">
        <f t="shared" si="9"/>
        <v>22</v>
      </c>
      <c r="B149" s="122" t="s">
        <v>717</v>
      </c>
      <c r="C149" s="122" t="str">
        <f t="shared" si="10"/>
        <v>Красноярский край10</v>
      </c>
      <c r="D149" s="122">
        <f t="shared" si="11"/>
        <v>22</v>
      </c>
      <c r="E149" s="122">
        <f t="shared" si="12"/>
        <v>10</v>
      </c>
      <c r="F149" s="123" t="s">
        <v>720</v>
      </c>
      <c r="G149" s="123">
        <v>-44</v>
      </c>
      <c r="H149" s="123">
        <v>-43</v>
      </c>
      <c r="I149" s="123">
        <v>-42</v>
      </c>
      <c r="J149" s="123">
        <v>-40</v>
      </c>
      <c r="K149" s="123">
        <v>-29</v>
      </c>
      <c r="L149" s="123">
        <v>-48</v>
      </c>
      <c r="M149" s="123">
        <v>6.8</v>
      </c>
      <c r="N149" s="123">
        <v>267</v>
      </c>
      <c r="O149" s="123">
        <v>-17.4</v>
      </c>
      <c r="P149" s="123">
        <v>365</v>
      </c>
      <c r="Q149" s="123">
        <v>-11.5</v>
      </c>
      <c r="R149" s="123">
        <v>365</v>
      </c>
      <c r="S149" s="123">
        <v>-11.5</v>
      </c>
      <c r="T149" s="123">
        <v>84</v>
      </c>
      <c r="U149" s="123">
        <v>84</v>
      </c>
      <c r="V149" s="123">
        <v>130</v>
      </c>
      <c r="W149" s="123" t="s">
        <v>686</v>
      </c>
      <c r="X149" s="123">
        <v>9.6</v>
      </c>
      <c r="Y149" s="123">
        <v>6.7</v>
      </c>
    </row>
    <row r="150" spans="1:25" ht="36">
      <c r="A150" s="34">
        <f t="shared" si="9"/>
        <v>22</v>
      </c>
      <c r="B150" s="122" t="s">
        <v>717</v>
      </c>
      <c r="C150" s="122" t="str">
        <f t="shared" si="10"/>
        <v>Красноярский край11</v>
      </c>
      <c r="D150" s="122">
        <f t="shared" si="11"/>
        <v>22</v>
      </c>
      <c r="E150" s="122">
        <f t="shared" si="12"/>
        <v>11</v>
      </c>
      <c r="F150" s="123" t="s">
        <v>721</v>
      </c>
      <c r="G150" s="123">
        <v>-53</v>
      </c>
      <c r="H150" s="123">
        <v>-50</v>
      </c>
      <c r="I150" s="123">
        <v>-47</v>
      </c>
      <c r="J150" s="123">
        <v>-46</v>
      </c>
      <c r="K150" s="123">
        <v>-31</v>
      </c>
      <c r="L150" s="123">
        <v>-57</v>
      </c>
      <c r="M150" s="123">
        <v>8.3</v>
      </c>
      <c r="N150" s="123">
        <v>247</v>
      </c>
      <c r="O150" s="123">
        <v>-19</v>
      </c>
      <c r="P150" s="123">
        <v>296</v>
      </c>
      <c r="Q150" s="123">
        <v>-15.2</v>
      </c>
      <c r="R150" s="123">
        <v>310</v>
      </c>
      <c r="S150" s="123">
        <v>-14.1</v>
      </c>
      <c r="T150" s="123">
        <v>74</v>
      </c>
      <c r="U150" s="123">
        <v>74</v>
      </c>
      <c r="V150" s="123">
        <v>202</v>
      </c>
      <c r="W150" s="123" t="s">
        <v>686</v>
      </c>
      <c r="X150" s="123">
        <v>6.7</v>
      </c>
      <c r="Y150" s="123">
        <v>5</v>
      </c>
    </row>
    <row r="151" spans="1:25" ht="15">
      <c r="A151" s="34">
        <f t="shared" si="9"/>
        <v>22</v>
      </c>
      <c r="B151" s="122" t="s">
        <v>717</v>
      </c>
      <c r="C151" s="122" t="str">
        <f t="shared" si="10"/>
        <v>Красноярский край12</v>
      </c>
      <c r="D151" s="122">
        <f t="shared" si="11"/>
        <v>22</v>
      </c>
      <c r="E151" s="122">
        <f t="shared" si="12"/>
        <v>12</v>
      </c>
      <c r="F151" s="123" t="s">
        <v>239</v>
      </c>
      <c r="G151" s="123">
        <v>-53</v>
      </c>
      <c r="H151" s="123">
        <v>-49</v>
      </c>
      <c r="I151" s="123">
        <v>-50</v>
      </c>
      <c r="J151" s="123">
        <v>-46</v>
      </c>
      <c r="K151" s="123">
        <v>-27</v>
      </c>
      <c r="L151" s="123">
        <v>-59</v>
      </c>
      <c r="M151" s="123">
        <v>11.5</v>
      </c>
      <c r="N151" s="123">
        <v>187</v>
      </c>
      <c r="O151" s="123">
        <v>-13.9</v>
      </c>
      <c r="P151" s="123">
        <v>245</v>
      </c>
      <c r="Q151" s="123">
        <v>-9.6</v>
      </c>
      <c r="R151" s="123">
        <v>262</v>
      </c>
      <c r="S151" s="123">
        <v>-8.4</v>
      </c>
      <c r="T151" s="123">
        <v>79</v>
      </c>
      <c r="U151" s="123">
        <v>78</v>
      </c>
      <c r="V151" s="123">
        <v>141</v>
      </c>
      <c r="W151" s="123" t="s">
        <v>689</v>
      </c>
      <c r="X151" s="123">
        <v>3.7</v>
      </c>
      <c r="Y151" s="123">
        <v>2.8</v>
      </c>
    </row>
    <row r="152" spans="1:25" ht="36">
      <c r="A152" s="34">
        <f t="shared" si="9"/>
        <v>22</v>
      </c>
      <c r="B152" s="122" t="s">
        <v>717</v>
      </c>
      <c r="C152" s="122" t="str">
        <f t="shared" si="10"/>
        <v>Красноярский край13</v>
      </c>
      <c r="D152" s="122">
        <f t="shared" si="11"/>
        <v>22</v>
      </c>
      <c r="E152" s="122">
        <f t="shared" si="12"/>
        <v>13</v>
      </c>
      <c r="F152" s="123" t="s">
        <v>722</v>
      </c>
      <c r="G152" s="123">
        <v>-57</v>
      </c>
      <c r="H152" s="123">
        <v>-56</v>
      </c>
      <c r="I152" s="123">
        <v>-56</v>
      </c>
      <c r="J152" s="123">
        <v>-55</v>
      </c>
      <c r="K152" s="123">
        <v>-39</v>
      </c>
      <c r="L152" s="123">
        <v>-59</v>
      </c>
      <c r="M152" s="123">
        <v>10.5</v>
      </c>
      <c r="N152" s="123">
        <v>245</v>
      </c>
      <c r="O152" s="123">
        <v>-23.1</v>
      </c>
      <c r="P152" s="123">
        <v>296</v>
      </c>
      <c r="Q152" s="123">
        <v>-18.4</v>
      </c>
      <c r="R152" s="123">
        <v>311</v>
      </c>
      <c r="S152" s="123">
        <v>-17.1</v>
      </c>
      <c r="T152" s="123">
        <v>79</v>
      </c>
      <c r="U152" s="123">
        <v>78</v>
      </c>
      <c r="V152" s="123">
        <v>39</v>
      </c>
      <c r="W152" s="123" t="s">
        <v>687</v>
      </c>
      <c r="X152" s="123">
        <v>3.1</v>
      </c>
      <c r="Y152" s="123">
        <v>2.2</v>
      </c>
    </row>
    <row r="153" spans="1:25" ht="15">
      <c r="A153" s="34">
        <f t="shared" si="9"/>
        <v>22</v>
      </c>
      <c r="B153" s="122" t="s">
        <v>717</v>
      </c>
      <c r="C153" s="122" t="str">
        <f t="shared" si="10"/>
        <v>Красноярский край14</v>
      </c>
      <c r="D153" s="122">
        <f t="shared" si="11"/>
        <v>22</v>
      </c>
      <c r="E153" s="122">
        <f t="shared" si="12"/>
        <v>14</v>
      </c>
      <c r="F153" s="123" t="s">
        <v>240</v>
      </c>
      <c r="G153" s="123">
        <v>-54</v>
      </c>
      <c r="H153" s="123">
        <v>-52</v>
      </c>
      <c r="I153" s="123">
        <v>-50</v>
      </c>
      <c r="J153" s="123">
        <v>-49</v>
      </c>
      <c r="K153" s="123">
        <v>-31</v>
      </c>
      <c r="L153" s="123">
        <v>-57</v>
      </c>
      <c r="M153" s="123">
        <v>8.4</v>
      </c>
      <c r="N153" s="123">
        <v>233</v>
      </c>
      <c r="O153" s="123">
        <v>-22</v>
      </c>
      <c r="P153" s="123">
        <v>292</v>
      </c>
      <c r="Q153" s="123">
        <v>-16.7</v>
      </c>
      <c r="R153" s="123">
        <v>307</v>
      </c>
      <c r="S153" s="123">
        <v>-15.5</v>
      </c>
      <c r="T153" s="123">
        <v>76</v>
      </c>
      <c r="U153" s="123">
        <v>76</v>
      </c>
      <c r="V153" s="123">
        <v>157</v>
      </c>
      <c r="W153" s="123" t="s">
        <v>686</v>
      </c>
      <c r="X153" s="123">
        <v>5.4</v>
      </c>
      <c r="Y153" s="123">
        <v>3.8</v>
      </c>
    </row>
    <row r="154" spans="1:25" ht="15">
      <c r="A154" s="34">
        <f t="shared" si="9"/>
        <v>22</v>
      </c>
      <c r="B154" s="122" t="s">
        <v>717</v>
      </c>
      <c r="C154" s="122" t="str">
        <f t="shared" si="10"/>
        <v>Красноярский край15</v>
      </c>
      <c r="D154" s="122">
        <f t="shared" si="11"/>
        <v>22</v>
      </c>
      <c r="E154" s="122">
        <f t="shared" si="12"/>
        <v>15</v>
      </c>
      <c r="F154" s="123" t="s">
        <v>241</v>
      </c>
      <c r="G154" s="123">
        <v>-48</v>
      </c>
      <c r="H154" s="123">
        <v>-46</v>
      </c>
      <c r="I154" s="123">
        <v>-45</v>
      </c>
      <c r="J154" s="123">
        <v>-42</v>
      </c>
      <c r="K154" s="123">
        <v>-25</v>
      </c>
      <c r="L154" s="123">
        <v>-51</v>
      </c>
      <c r="M154" s="123">
        <v>10.4</v>
      </c>
      <c r="N154" s="123">
        <v>178</v>
      </c>
      <c r="O154" s="123">
        <v>-13.1</v>
      </c>
      <c r="P154" s="123">
        <v>237</v>
      </c>
      <c r="Q154" s="123">
        <v>-8.8</v>
      </c>
      <c r="R154" s="123">
        <v>254</v>
      </c>
      <c r="S154" s="123">
        <v>-7.7</v>
      </c>
      <c r="T154" s="123">
        <v>77</v>
      </c>
      <c r="U154" s="123">
        <v>75</v>
      </c>
      <c r="V154" s="123">
        <v>80</v>
      </c>
      <c r="W154" s="123" t="s">
        <v>690</v>
      </c>
      <c r="X154" s="123">
        <v>7.3</v>
      </c>
      <c r="Y154" s="123">
        <v>3.7</v>
      </c>
    </row>
    <row r="155" spans="1:25" ht="15">
      <c r="A155" s="34">
        <f t="shared" si="9"/>
        <v>22</v>
      </c>
      <c r="B155" s="122" t="s">
        <v>717</v>
      </c>
      <c r="C155" s="122" t="str">
        <f t="shared" si="10"/>
        <v>Красноярский край16</v>
      </c>
      <c r="D155" s="122">
        <f t="shared" si="11"/>
        <v>22</v>
      </c>
      <c r="E155" s="122">
        <f t="shared" si="12"/>
        <v>16</v>
      </c>
      <c r="F155" s="123" t="s">
        <v>242</v>
      </c>
      <c r="G155" s="123">
        <v>-54</v>
      </c>
      <c r="H155" s="123">
        <v>-52</v>
      </c>
      <c r="I155" s="123">
        <v>-51</v>
      </c>
      <c r="J155" s="123">
        <v>-48</v>
      </c>
      <c r="K155" s="123">
        <v>-32</v>
      </c>
      <c r="L155" s="123">
        <v>-60</v>
      </c>
      <c r="M155" s="123">
        <v>11.9</v>
      </c>
      <c r="N155" s="123">
        <v>196</v>
      </c>
      <c r="O155" s="123">
        <v>-17</v>
      </c>
      <c r="P155" s="123">
        <v>252</v>
      </c>
      <c r="Q155" s="123">
        <v>-12.3</v>
      </c>
      <c r="R155" s="123">
        <v>268</v>
      </c>
      <c r="S155" s="123">
        <v>-11.1</v>
      </c>
      <c r="T155" s="123">
        <v>78</v>
      </c>
      <c r="U155" s="123">
        <v>77</v>
      </c>
      <c r="V155" s="123">
        <v>79</v>
      </c>
      <c r="W155" s="123" t="s">
        <v>684</v>
      </c>
      <c r="X155" s="123">
        <v>4.5</v>
      </c>
      <c r="Y155" s="123">
        <v>2.7</v>
      </c>
    </row>
    <row r="156" spans="1:25" ht="15">
      <c r="A156" s="34">
        <f t="shared" si="9"/>
        <v>22</v>
      </c>
      <c r="B156" s="122" t="s">
        <v>717</v>
      </c>
      <c r="C156" s="122" t="str">
        <f t="shared" si="10"/>
        <v>Красноярский край17</v>
      </c>
      <c r="D156" s="122">
        <f t="shared" si="11"/>
        <v>22</v>
      </c>
      <c r="E156" s="122">
        <f t="shared" si="12"/>
        <v>17</v>
      </c>
      <c r="F156" s="123" t="s">
        <v>185</v>
      </c>
      <c r="G156" s="123">
        <v>-45</v>
      </c>
      <c r="H156" s="123">
        <v>-43</v>
      </c>
      <c r="I156" s="123">
        <v>-40</v>
      </c>
      <c r="J156" s="123">
        <v>-39</v>
      </c>
      <c r="K156" s="123">
        <v>-23</v>
      </c>
      <c r="L156" s="123">
        <v>-50</v>
      </c>
      <c r="M156" s="123">
        <v>9.1</v>
      </c>
      <c r="N156" s="123">
        <v>177</v>
      </c>
      <c r="O156" s="123">
        <v>-11.5</v>
      </c>
      <c r="P156" s="123">
        <v>240</v>
      </c>
      <c r="Q156" s="123">
        <v>-7.4</v>
      </c>
      <c r="R156" s="123">
        <v>257</v>
      </c>
      <c r="S156" s="123">
        <v>-6.3</v>
      </c>
      <c r="T156" s="123">
        <v>75</v>
      </c>
      <c r="U156" s="123">
        <v>71</v>
      </c>
      <c r="V156" s="123">
        <v>156</v>
      </c>
      <c r="W156" s="123" t="s">
        <v>690</v>
      </c>
      <c r="X156" s="123" t="s">
        <v>81</v>
      </c>
      <c r="Y156" s="123">
        <v>2.5</v>
      </c>
    </row>
    <row r="157" spans="1:25" ht="15">
      <c r="A157" s="34">
        <f t="shared" si="9"/>
        <v>22</v>
      </c>
      <c r="B157" s="122" t="s">
        <v>717</v>
      </c>
      <c r="C157" s="122" t="str">
        <f t="shared" si="10"/>
        <v>Красноярский край18</v>
      </c>
      <c r="D157" s="122">
        <f t="shared" si="11"/>
        <v>22</v>
      </c>
      <c r="E157" s="122">
        <f t="shared" si="12"/>
        <v>18</v>
      </c>
      <c r="F157" s="123" t="s">
        <v>243</v>
      </c>
      <c r="G157" s="123">
        <v>-42</v>
      </c>
      <c r="H157" s="123">
        <v>-39</v>
      </c>
      <c r="I157" s="123">
        <v>-40</v>
      </c>
      <c r="J157" s="123">
        <v>-37</v>
      </c>
      <c r="K157" s="123">
        <v>-20</v>
      </c>
      <c r="L157" s="123">
        <v>-48</v>
      </c>
      <c r="M157" s="123">
        <v>8.4</v>
      </c>
      <c r="N157" s="123">
        <v>171</v>
      </c>
      <c r="O157" s="123">
        <v>-10.7</v>
      </c>
      <c r="P157" s="123">
        <v>233</v>
      </c>
      <c r="Q157" s="123">
        <v>-6.7</v>
      </c>
      <c r="R157" s="123">
        <v>250</v>
      </c>
      <c r="S157" s="123">
        <v>-5.7</v>
      </c>
      <c r="T157" s="123">
        <v>78</v>
      </c>
      <c r="U157" s="123">
        <v>75</v>
      </c>
      <c r="V157" s="123">
        <v>104</v>
      </c>
      <c r="W157" s="123" t="s">
        <v>690</v>
      </c>
      <c r="X157" s="123">
        <v>4.3</v>
      </c>
      <c r="Y157" s="123">
        <v>2.6</v>
      </c>
    </row>
    <row r="158" spans="1:25" ht="15">
      <c r="A158" s="34">
        <f t="shared" si="9"/>
        <v>22</v>
      </c>
      <c r="B158" s="122" t="s">
        <v>717</v>
      </c>
      <c r="C158" s="122" t="str">
        <f t="shared" si="10"/>
        <v>Красноярский край19</v>
      </c>
      <c r="D158" s="122">
        <f t="shared" si="11"/>
        <v>22</v>
      </c>
      <c r="E158" s="122">
        <f t="shared" si="12"/>
        <v>19</v>
      </c>
      <c r="F158" s="123" t="s">
        <v>244</v>
      </c>
      <c r="G158" s="123">
        <v>-44</v>
      </c>
      <c r="H158" s="123">
        <v>-41</v>
      </c>
      <c r="I158" s="123">
        <v>-41</v>
      </c>
      <c r="J158" s="123">
        <v>-40</v>
      </c>
      <c r="K158" s="123">
        <v>-24</v>
      </c>
      <c r="L158" s="123">
        <v>-52</v>
      </c>
      <c r="M158" s="123">
        <v>12.1</v>
      </c>
      <c r="N158" s="123">
        <v>163</v>
      </c>
      <c r="O158" s="123">
        <v>-12.2</v>
      </c>
      <c r="P158" s="123">
        <v>221</v>
      </c>
      <c r="Q158" s="123">
        <v>-7.9</v>
      </c>
      <c r="R158" s="123">
        <v>238</v>
      </c>
      <c r="S158" s="123">
        <v>-6.7</v>
      </c>
      <c r="T158" s="123">
        <v>77</v>
      </c>
      <c r="U158" s="123">
        <v>72</v>
      </c>
      <c r="V158" s="123">
        <v>46</v>
      </c>
      <c r="W158" s="123" t="s">
        <v>684</v>
      </c>
      <c r="X158" s="123">
        <v>4.1</v>
      </c>
      <c r="Y158" s="123">
        <v>1.3</v>
      </c>
    </row>
    <row r="159" spans="1:25" ht="15">
      <c r="A159" s="34">
        <f t="shared" si="9"/>
        <v>22</v>
      </c>
      <c r="B159" s="122" t="s">
        <v>717</v>
      </c>
      <c r="C159" s="122" t="str">
        <f t="shared" si="10"/>
        <v>Красноярский край20</v>
      </c>
      <c r="D159" s="122">
        <f t="shared" si="11"/>
        <v>22</v>
      </c>
      <c r="E159" s="122">
        <f t="shared" si="12"/>
        <v>20</v>
      </c>
      <c r="F159" s="123" t="s">
        <v>245</v>
      </c>
      <c r="G159" s="123">
        <v>-55</v>
      </c>
      <c r="H159" s="123">
        <v>-53</v>
      </c>
      <c r="I159" s="123">
        <v>-53</v>
      </c>
      <c r="J159" s="123">
        <v>-51</v>
      </c>
      <c r="K159" s="123">
        <v>-35</v>
      </c>
      <c r="L159" s="123">
        <v>-58</v>
      </c>
      <c r="M159" s="123">
        <v>12.6</v>
      </c>
      <c r="N159" s="123">
        <v>207</v>
      </c>
      <c r="O159" s="123">
        <v>-18.5</v>
      </c>
      <c r="P159" s="123">
        <v>264</v>
      </c>
      <c r="Q159" s="123">
        <v>-13.6</v>
      </c>
      <c r="R159" s="123">
        <v>280</v>
      </c>
      <c r="S159" s="123">
        <v>-12.3</v>
      </c>
      <c r="T159" s="123">
        <v>76</v>
      </c>
      <c r="U159" s="123">
        <v>73</v>
      </c>
      <c r="V159" s="123">
        <v>101</v>
      </c>
      <c r="W159" s="123" t="s">
        <v>690</v>
      </c>
      <c r="X159" s="123" t="s">
        <v>81</v>
      </c>
      <c r="Y159" s="123">
        <v>1.2</v>
      </c>
    </row>
    <row r="160" spans="1:25" ht="15">
      <c r="A160" s="34">
        <f t="shared" si="9"/>
        <v>22</v>
      </c>
      <c r="B160" s="122" t="s">
        <v>717</v>
      </c>
      <c r="C160" s="122" t="str">
        <f t="shared" si="10"/>
        <v>Красноярский край21</v>
      </c>
      <c r="D160" s="122">
        <f t="shared" si="11"/>
        <v>22</v>
      </c>
      <c r="E160" s="122">
        <f t="shared" si="12"/>
        <v>21</v>
      </c>
      <c r="F160" s="123" t="s">
        <v>246</v>
      </c>
      <c r="G160" s="123">
        <v>-51</v>
      </c>
      <c r="H160" s="123">
        <v>-50</v>
      </c>
      <c r="I160" s="123">
        <v>-49</v>
      </c>
      <c r="J160" s="123">
        <v>-47</v>
      </c>
      <c r="K160" s="123">
        <v>-28</v>
      </c>
      <c r="L160" s="123">
        <v>-57</v>
      </c>
      <c r="M160" s="123">
        <v>13.1</v>
      </c>
      <c r="N160" s="123">
        <v>188</v>
      </c>
      <c r="O160" s="123">
        <v>-14.4</v>
      </c>
      <c r="P160" s="123">
        <v>251</v>
      </c>
      <c r="Q160" s="123">
        <v>-9.8</v>
      </c>
      <c r="R160" s="123">
        <v>268</v>
      </c>
      <c r="S160" s="123">
        <v>-8.6</v>
      </c>
      <c r="T160" s="123">
        <v>76</v>
      </c>
      <c r="U160" s="123">
        <v>73</v>
      </c>
      <c r="V160" s="123">
        <v>121</v>
      </c>
      <c r="W160" s="123" t="s">
        <v>684</v>
      </c>
      <c r="X160" s="123" t="s">
        <v>81</v>
      </c>
      <c r="Y160" s="123">
        <v>1.9</v>
      </c>
    </row>
    <row r="161" spans="1:25" ht="36">
      <c r="A161" s="34">
        <f t="shared" si="9"/>
        <v>22</v>
      </c>
      <c r="B161" s="122" t="s">
        <v>717</v>
      </c>
      <c r="C161" s="122" t="str">
        <f t="shared" si="10"/>
        <v>Красноярский край22</v>
      </c>
      <c r="D161" s="122">
        <f t="shared" si="11"/>
        <v>22</v>
      </c>
      <c r="E161" s="122">
        <f t="shared" si="12"/>
        <v>22</v>
      </c>
      <c r="F161" s="123" t="s">
        <v>723</v>
      </c>
      <c r="G161" s="123">
        <v>-56</v>
      </c>
      <c r="H161" s="123">
        <v>-55</v>
      </c>
      <c r="I161" s="123">
        <v>-54</v>
      </c>
      <c r="J161" s="123">
        <v>-53</v>
      </c>
      <c r="K161" s="123">
        <v>-40</v>
      </c>
      <c r="L161" s="123">
        <v>-59</v>
      </c>
      <c r="M161" s="123">
        <v>8.5</v>
      </c>
      <c r="N161" s="123">
        <v>218</v>
      </c>
      <c r="O161" s="123">
        <v>-22.3</v>
      </c>
      <c r="P161" s="123">
        <v>270</v>
      </c>
      <c r="Q161" s="123">
        <v>-17.2</v>
      </c>
      <c r="R161" s="123">
        <v>283</v>
      </c>
      <c r="S161" s="123">
        <v>-16</v>
      </c>
      <c r="T161" s="123">
        <v>77</v>
      </c>
      <c r="U161" s="123">
        <v>77</v>
      </c>
      <c r="V161" s="123">
        <v>81</v>
      </c>
      <c r="W161" s="123" t="s">
        <v>690</v>
      </c>
      <c r="X161" s="123">
        <v>1.9</v>
      </c>
      <c r="Y161" s="123">
        <v>1.7</v>
      </c>
    </row>
    <row r="162" spans="1:25" ht="15">
      <c r="A162" s="34">
        <f t="shared" si="9"/>
        <v>22</v>
      </c>
      <c r="B162" s="122" t="s">
        <v>717</v>
      </c>
      <c r="C162" s="122" t="str">
        <f t="shared" si="10"/>
        <v>Красноярский край23</v>
      </c>
      <c r="D162" s="122">
        <f t="shared" si="11"/>
        <v>22</v>
      </c>
      <c r="E162" s="122">
        <f t="shared" si="12"/>
        <v>23</v>
      </c>
      <c r="F162" s="123" t="s">
        <v>247</v>
      </c>
      <c r="G162" s="123">
        <v>-54</v>
      </c>
      <c r="H162" s="123">
        <v>-52</v>
      </c>
      <c r="I162" s="123">
        <v>-49</v>
      </c>
      <c r="J162" s="123">
        <v>-49</v>
      </c>
      <c r="K162" s="123">
        <v>-30</v>
      </c>
      <c r="L162" s="123">
        <v>-61</v>
      </c>
      <c r="M162" s="123">
        <v>8.3</v>
      </c>
      <c r="N162" s="123">
        <v>225</v>
      </c>
      <c r="O162" s="123">
        <v>-17.1</v>
      </c>
      <c r="P162" s="123">
        <v>274</v>
      </c>
      <c r="Q162" s="123">
        <v>-13.3</v>
      </c>
      <c r="R162" s="123">
        <v>289</v>
      </c>
      <c r="S162" s="123">
        <v>-12.1</v>
      </c>
      <c r="T162" s="123">
        <v>75</v>
      </c>
      <c r="U162" s="123">
        <v>76</v>
      </c>
      <c r="V162" s="123">
        <v>174</v>
      </c>
      <c r="W162" s="123" t="s">
        <v>686</v>
      </c>
      <c r="X162" s="123">
        <v>5.2</v>
      </c>
      <c r="Y162" s="123">
        <v>3.6</v>
      </c>
    </row>
    <row r="163" spans="1:25" ht="36">
      <c r="A163" s="34">
        <f t="shared" si="9"/>
        <v>22</v>
      </c>
      <c r="B163" s="122" t="s">
        <v>717</v>
      </c>
      <c r="C163" s="122" t="str">
        <f t="shared" si="10"/>
        <v>Красноярский край24</v>
      </c>
      <c r="D163" s="122">
        <f t="shared" si="11"/>
        <v>22</v>
      </c>
      <c r="E163" s="122">
        <f t="shared" si="12"/>
        <v>24</v>
      </c>
      <c r="F163" s="123" t="s">
        <v>724</v>
      </c>
      <c r="G163" s="123">
        <v>-55</v>
      </c>
      <c r="H163" s="123">
        <v>-52</v>
      </c>
      <c r="I163" s="123">
        <v>-52</v>
      </c>
      <c r="J163" s="123">
        <v>-49</v>
      </c>
      <c r="K163" s="123">
        <v>-36</v>
      </c>
      <c r="L163" s="123">
        <v>-59</v>
      </c>
      <c r="M163" s="123">
        <v>7.8</v>
      </c>
      <c r="N163" s="123">
        <v>255</v>
      </c>
      <c r="O163" s="123">
        <v>-22.2</v>
      </c>
      <c r="P163" s="123">
        <v>304</v>
      </c>
      <c r="Q163" s="123">
        <v>-18</v>
      </c>
      <c r="R163" s="123">
        <v>319</v>
      </c>
      <c r="S163" s="123">
        <v>-16.7</v>
      </c>
      <c r="T163" s="123">
        <v>76</v>
      </c>
      <c r="U163" s="123">
        <v>76</v>
      </c>
      <c r="V163" s="123">
        <v>71</v>
      </c>
      <c r="W163" s="123" t="s">
        <v>684</v>
      </c>
      <c r="X163" s="123">
        <v>5.2</v>
      </c>
      <c r="Y163" s="123">
        <v>4.4</v>
      </c>
    </row>
    <row r="164" spans="1:25" ht="36">
      <c r="A164" s="34">
        <f t="shared" si="9"/>
        <v>22</v>
      </c>
      <c r="B164" s="122" t="s">
        <v>717</v>
      </c>
      <c r="C164" s="122" t="str">
        <f t="shared" si="10"/>
        <v>Красноярский край25</v>
      </c>
      <c r="D164" s="122">
        <f t="shared" si="11"/>
        <v>22</v>
      </c>
      <c r="E164" s="122">
        <f t="shared" si="12"/>
        <v>25</v>
      </c>
      <c r="F164" s="123" t="s">
        <v>623</v>
      </c>
      <c r="G164" s="123">
        <v>-46</v>
      </c>
      <c r="H164" s="123">
        <v>-44</v>
      </c>
      <c r="I164" s="123">
        <v>-44</v>
      </c>
      <c r="J164" s="123">
        <v>-41</v>
      </c>
      <c r="K164" s="123">
        <v>-33</v>
      </c>
      <c r="L164" s="123">
        <v>-49</v>
      </c>
      <c r="M164" s="123">
        <v>7</v>
      </c>
      <c r="N164" s="123">
        <v>311</v>
      </c>
      <c r="O164" s="123">
        <v>-17.3</v>
      </c>
      <c r="P164" s="123">
        <v>365</v>
      </c>
      <c r="Q164" s="123">
        <v>-14.7</v>
      </c>
      <c r="R164" s="123">
        <v>365</v>
      </c>
      <c r="S164" s="123">
        <v>-14.7</v>
      </c>
      <c r="T164" s="123">
        <v>84</v>
      </c>
      <c r="U164" s="123">
        <v>84</v>
      </c>
      <c r="V164" s="123" t="s">
        <v>685</v>
      </c>
      <c r="W164" s="123" t="s">
        <v>684</v>
      </c>
      <c r="X164" s="123">
        <v>9.3</v>
      </c>
      <c r="Y164" s="123">
        <v>6.7</v>
      </c>
    </row>
    <row r="165" spans="1:25" ht="15">
      <c r="A165" s="34">
        <f t="shared" si="9"/>
        <v>22</v>
      </c>
      <c r="B165" s="122" t="s">
        <v>717</v>
      </c>
      <c r="C165" s="122" t="str">
        <f t="shared" si="10"/>
        <v>Красноярский край26</v>
      </c>
      <c r="D165" s="122">
        <f t="shared" si="11"/>
        <v>22</v>
      </c>
      <c r="E165" s="122">
        <f t="shared" si="12"/>
        <v>26</v>
      </c>
      <c r="F165" s="123" t="s">
        <v>248</v>
      </c>
      <c r="G165" s="123">
        <v>-53</v>
      </c>
      <c r="H165" s="123">
        <v>-50</v>
      </c>
      <c r="I165" s="123">
        <v>-50</v>
      </c>
      <c r="J165" s="123">
        <v>-47</v>
      </c>
      <c r="K165" s="123">
        <v>-29</v>
      </c>
      <c r="L165" s="123">
        <v>-56</v>
      </c>
      <c r="M165" s="123">
        <v>9.9</v>
      </c>
      <c r="N165" s="123">
        <v>198</v>
      </c>
      <c r="O165" s="123">
        <v>-14.9</v>
      </c>
      <c r="P165" s="123">
        <v>254</v>
      </c>
      <c r="Q165" s="123">
        <v>-10.8</v>
      </c>
      <c r="R165" s="123">
        <v>270</v>
      </c>
      <c r="S165" s="123">
        <v>-9.6</v>
      </c>
      <c r="T165" s="123">
        <v>79</v>
      </c>
      <c r="U165" s="123">
        <v>78</v>
      </c>
      <c r="V165" s="123">
        <v>170</v>
      </c>
      <c r="W165" s="123" t="s">
        <v>689</v>
      </c>
      <c r="X165" s="123">
        <v>4.7</v>
      </c>
      <c r="Y165" s="123">
        <v>3.6</v>
      </c>
    </row>
    <row r="166" spans="1:25" ht="15">
      <c r="A166" s="34">
        <f t="shared" si="9"/>
        <v>23</v>
      </c>
      <c r="B166" s="122" t="s">
        <v>249</v>
      </c>
      <c r="C166" s="122" t="str">
        <f t="shared" si="10"/>
        <v>Курганская область1</v>
      </c>
      <c r="D166" s="122">
        <f t="shared" si="11"/>
        <v>23</v>
      </c>
      <c r="E166" s="122">
        <f t="shared" si="12"/>
        <v>1</v>
      </c>
      <c r="F166" s="123" t="s">
        <v>250</v>
      </c>
      <c r="G166" s="123">
        <v>-42</v>
      </c>
      <c r="H166" s="123">
        <v>-40</v>
      </c>
      <c r="I166" s="123">
        <v>-39</v>
      </c>
      <c r="J166" s="123">
        <v>-36</v>
      </c>
      <c r="K166" s="123">
        <v>-21</v>
      </c>
      <c r="L166" s="123">
        <v>-48</v>
      </c>
      <c r="M166" s="123">
        <v>8.5</v>
      </c>
      <c r="N166" s="123">
        <v>161</v>
      </c>
      <c r="O166" s="123">
        <v>-11.3</v>
      </c>
      <c r="P166" s="123">
        <v>212</v>
      </c>
      <c r="Q166" s="123">
        <v>-7.6</v>
      </c>
      <c r="R166" s="123">
        <v>229</v>
      </c>
      <c r="S166" s="123">
        <v>-6.3</v>
      </c>
      <c r="T166" s="123">
        <v>80</v>
      </c>
      <c r="U166" s="123">
        <v>79</v>
      </c>
      <c r="V166" s="123">
        <v>89</v>
      </c>
      <c r="W166" s="123" t="s">
        <v>686</v>
      </c>
      <c r="X166" s="123">
        <v>5.6</v>
      </c>
      <c r="Y166" s="123">
        <v>4.4</v>
      </c>
    </row>
    <row r="167" spans="1:25" ht="15">
      <c r="A167" s="34">
        <f t="shared" si="9"/>
        <v>24</v>
      </c>
      <c r="B167" s="122" t="s">
        <v>251</v>
      </c>
      <c r="C167" s="122" t="str">
        <f t="shared" si="10"/>
        <v>Курская область1</v>
      </c>
      <c r="D167" s="122">
        <f t="shared" si="11"/>
        <v>24</v>
      </c>
      <c r="E167" s="122">
        <f t="shared" si="12"/>
        <v>1</v>
      </c>
      <c r="F167" s="123" t="s">
        <v>252</v>
      </c>
      <c r="G167" s="123">
        <v>-29</v>
      </c>
      <c r="H167" s="123">
        <v>-27</v>
      </c>
      <c r="I167" s="123">
        <v>-24</v>
      </c>
      <c r="J167" s="123">
        <v>-24</v>
      </c>
      <c r="K167" s="123">
        <v>-12</v>
      </c>
      <c r="L167" s="123">
        <v>-35</v>
      </c>
      <c r="M167" s="123">
        <v>5.6</v>
      </c>
      <c r="N167" s="123">
        <v>132</v>
      </c>
      <c r="O167" s="123">
        <v>-5.3</v>
      </c>
      <c r="P167" s="123">
        <v>194</v>
      </c>
      <c r="Q167" s="123">
        <v>-2.3</v>
      </c>
      <c r="R167" s="123">
        <v>211</v>
      </c>
      <c r="S167" s="123">
        <v>-1.4</v>
      </c>
      <c r="T167" s="123">
        <v>85</v>
      </c>
      <c r="U167" s="123">
        <v>83</v>
      </c>
      <c r="V167" s="123">
        <v>217</v>
      </c>
      <c r="W167" s="123" t="s">
        <v>690</v>
      </c>
      <c r="X167" s="123">
        <v>3.9</v>
      </c>
      <c r="Y167" s="123">
        <v>3.6</v>
      </c>
    </row>
    <row r="168" spans="1:25" ht="24">
      <c r="A168" s="34">
        <f t="shared" si="9"/>
        <v>25</v>
      </c>
      <c r="B168" s="122" t="s">
        <v>255</v>
      </c>
      <c r="C168" s="122" t="str">
        <f t="shared" si="10"/>
        <v>Ленинградская область1</v>
      </c>
      <c r="D168" s="122">
        <f t="shared" si="11"/>
        <v>25</v>
      </c>
      <c r="E168" s="122">
        <f t="shared" si="12"/>
        <v>1</v>
      </c>
      <c r="F168" s="123" t="s">
        <v>725</v>
      </c>
      <c r="G168" s="123">
        <v>-32</v>
      </c>
      <c r="H168" s="123">
        <v>-27</v>
      </c>
      <c r="I168" s="123">
        <v>-28</v>
      </c>
      <c r="J168" s="123">
        <v>-24</v>
      </c>
      <c r="K168" s="123">
        <v>-11</v>
      </c>
      <c r="L168" s="123">
        <v>-36</v>
      </c>
      <c r="M168" s="123">
        <v>5.3</v>
      </c>
      <c r="N168" s="123">
        <v>131</v>
      </c>
      <c r="O168" s="123">
        <v>-4.6</v>
      </c>
      <c r="P168" s="123">
        <v>213</v>
      </c>
      <c r="Q168" s="123">
        <v>-1.3</v>
      </c>
      <c r="R168" s="123">
        <v>232</v>
      </c>
      <c r="S168" s="123">
        <v>-0.4</v>
      </c>
      <c r="T168" s="123">
        <v>86</v>
      </c>
      <c r="U168" s="123">
        <v>84</v>
      </c>
      <c r="V168" s="123">
        <v>202</v>
      </c>
      <c r="W168" s="123" t="s">
        <v>690</v>
      </c>
      <c r="X168" s="123">
        <v>3.3</v>
      </c>
      <c r="Y168" s="123">
        <v>2.5</v>
      </c>
    </row>
    <row r="169" spans="1:25" ht="15">
      <c r="A169" s="34">
        <f t="shared" si="9"/>
        <v>25</v>
      </c>
      <c r="B169" s="122" t="s">
        <v>255</v>
      </c>
      <c r="C169" s="122" t="str">
        <f t="shared" si="10"/>
        <v>Ленинградская область2</v>
      </c>
      <c r="D169" s="122">
        <f t="shared" si="11"/>
        <v>25</v>
      </c>
      <c r="E169" s="122">
        <f t="shared" si="12"/>
        <v>2</v>
      </c>
      <c r="F169" s="123" t="s">
        <v>256</v>
      </c>
      <c r="G169" s="123">
        <v>-37</v>
      </c>
      <c r="H169" s="123">
        <v>-34</v>
      </c>
      <c r="I169" s="123">
        <v>-32</v>
      </c>
      <c r="J169" s="123">
        <v>-29</v>
      </c>
      <c r="K169" s="123">
        <v>-15</v>
      </c>
      <c r="L169" s="123">
        <v>-48</v>
      </c>
      <c r="M169" s="123">
        <v>7.1</v>
      </c>
      <c r="N169" s="123">
        <v>152</v>
      </c>
      <c r="O169" s="123">
        <v>-6.4</v>
      </c>
      <c r="P169" s="123">
        <v>228</v>
      </c>
      <c r="Q169" s="123">
        <v>-2.9</v>
      </c>
      <c r="R169" s="123">
        <v>249</v>
      </c>
      <c r="S169" s="123">
        <v>-1.9</v>
      </c>
      <c r="T169" s="123">
        <v>86</v>
      </c>
      <c r="U169" s="123">
        <v>86</v>
      </c>
      <c r="V169" s="123">
        <v>231</v>
      </c>
      <c r="W169" s="123" t="s">
        <v>686</v>
      </c>
      <c r="X169" s="123">
        <v>5.5</v>
      </c>
      <c r="Y169" s="123">
        <v>4.2</v>
      </c>
    </row>
    <row r="170" spans="1:25" ht="15">
      <c r="A170" s="34">
        <f t="shared" si="9"/>
        <v>25</v>
      </c>
      <c r="B170" s="122" t="s">
        <v>255</v>
      </c>
      <c r="C170" s="122" t="str">
        <f t="shared" si="10"/>
        <v>Ленинградская область3</v>
      </c>
      <c r="D170" s="122">
        <f t="shared" si="11"/>
        <v>25</v>
      </c>
      <c r="E170" s="122">
        <f t="shared" si="12"/>
        <v>3</v>
      </c>
      <c r="F170" s="123" t="s">
        <v>257</v>
      </c>
      <c r="G170" s="123">
        <v>-37</v>
      </c>
      <c r="H170" s="123">
        <v>-34</v>
      </c>
      <c r="I170" s="123">
        <v>-33</v>
      </c>
      <c r="J170" s="123">
        <v>-29</v>
      </c>
      <c r="K170" s="123">
        <v>-13</v>
      </c>
      <c r="L170" s="123">
        <v>-51</v>
      </c>
      <c r="M170" s="123">
        <v>7</v>
      </c>
      <c r="N170" s="123">
        <v>148</v>
      </c>
      <c r="O170" s="123">
        <v>-6.2</v>
      </c>
      <c r="P170" s="123">
        <v>223</v>
      </c>
      <c r="Q170" s="123">
        <v>-2.7</v>
      </c>
      <c r="R170" s="123">
        <v>243</v>
      </c>
      <c r="S170" s="123">
        <v>-1.8</v>
      </c>
      <c r="T170" s="123">
        <v>86</v>
      </c>
      <c r="U170" s="123">
        <v>85</v>
      </c>
      <c r="V170" s="123">
        <v>257</v>
      </c>
      <c r="W170" s="123" t="s">
        <v>686</v>
      </c>
      <c r="X170" s="123">
        <v>3.3</v>
      </c>
      <c r="Y170" s="123">
        <v>2.8</v>
      </c>
    </row>
    <row r="171" spans="1:25" ht="15">
      <c r="A171" s="34">
        <f t="shared" si="9"/>
        <v>26</v>
      </c>
      <c r="B171" s="122" t="s">
        <v>253</v>
      </c>
      <c r="C171" s="122" t="str">
        <f t="shared" si="10"/>
        <v>Липецкая область1</v>
      </c>
      <c r="D171" s="122">
        <f t="shared" si="11"/>
        <v>26</v>
      </c>
      <c r="E171" s="122">
        <f t="shared" si="12"/>
        <v>1</v>
      </c>
      <c r="F171" s="123" t="s">
        <v>254</v>
      </c>
      <c r="G171" s="123">
        <v>-34</v>
      </c>
      <c r="H171" s="123">
        <v>-31</v>
      </c>
      <c r="I171" s="123">
        <v>-29</v>
      </c>
      <c r="J171" s="123">
        <v>-27</v>
      </c>
      <c r="K171" s="123">
        <v>-15</v>
      </c>
      <c r="L171" s="123">
        <v>-38</v>
      </c>
      <c r="M171" s="123">
        <v>6.8</v>
      </c>
      <c r="N171" s="123">
        <v>141</v>
      </c>
      <c r="O171" s="123">
        <v>-6.6</v>
      </c>
      <c r="P171" s="123">
        <v>202</v>
      </c>
      <c r="Q171" s="123">
        <v>-3.4</v>
      </c>
      <c r="R171" s="123">
        <v>218</v>
      </c>
      <c r="S171" s="123">
        <v>-2.5</v>
      </c>
      <c r="T171" s="123">
        <v>85</v>
      </c>
      <c r="U171" s="123">
        <v>84</v>
      </c>
      <c r="V171" s="123">
        <v>248</v>
      </c>
      <c r="W171" s="123" t="s">
        <v>684</v>
      </c>
      <c r="X171" s="123">
        <v>5.9</v>
      </c>
      <c r="Y171" s="123">
        <v>4.8</v>
      </c>
    </row>
    <row r="172" spans="1:25" ht="15">
      <c r="A172" s="34">
        <f t="shared" si="9"/>
        <v>27</v>
      </c>
      <c r="B172" s="122" t="s">
        <v>258</v>
      </c>
      <c r="C172" s="122" t="str">
        <f t="shared" si="10"/>
        <v>Магаданская область1</v>
      </c>
      <c r="D172" s="122">
        <f t="shared" si="11"/>
        <v>27</v>
      </c>
      <c r="E172" s="122">
        <f t="shared" si="12"/>
        <v>1</v>
      </c>
      <c r="F172" s="123" t="s">
        <v>259</v>
      </c>
      <c r="G172" s="123">
        <v>-56</v>
      </c>
      <c r="H172" s="123">
        <v>-54</v>
      </c>
      <c r="I172" s="123">
        <v>-54</v>
      </c>
      <c r="J172" s="123">
        <v>-51</v>
      </c>
      <c r="K172" s="123">
        <v>-42</v>
      </c>
      <c r="L172" s="123">
        <v>-58</v>
      </c>
      <c r="M172" s="123">
        <v>7.5</v>
      </c>
      <c r="N172" s="123">
        <v>238</v>
      </c>
      <c r="O172" s="123">
        <v>-24.1</v>
      </c>
      <c r="P172" s="123">
        <v>289</v>
      </c>
      <c r="Q172" s="123">
        <v>-19</v>
      </c>
      <c r="R172" s="123">
        <v>304</v>
      </c>
      <c r="S172" s="123">
        <v>-17.7</v>
      </c>
      <c r="T172" s="123">
        <v>73</v>
      </c>
      <c r="U172" s="123">
        <v>72</v>
      </c>
      <c r="V172" s="123">
        <v>45</v>
      </c>
      <c r="W172" s="123" t="s">
        <v>687</v>
      </c>
      <c r="X172" s="123">
        <v>6.4</v>
      </c>
      <c r="Y172" s="123">
        <v>2.5</v>
      </c>
    </row>
    <row r="173" spans="1:25" ht="15">
      <c r="A173" s="34">
        <f t="shared" si="9"/>
        <v>27</v>
      </c>
      <c r="B173" s="122" t="s">
        <v>258</v>
      </c>
      <c r="C173" s="122" t="str">
        <f t="shared" si="10"/>
        <v>Магаданская область2</v>
      </c>
      <c r="D173" s="122">
        <f t="shared" si="11"/>
        <v>27</v>
      </c>
      <c r="E173" s="122">
        <f t="shared" si="12"/>
        <v>2</v>
      </c>
      <c r="F173" s="123" t="s">
        <v>260</v>
      </c>
      <c r="G173" s="123">
        <v>-41</v>
      </c>
      <c r="H173" s="123">
        <v>-37</v>
      </c>
      <c r="I173" s="123">
        <v>-37</v>
      </c>
      <c r="J173" s="123">
        <v>-35</v>
      </c>
      <c r="K173" s="123">
        <v>-23</v>
      </c>
      <c r="L173" s="123">
        <v>-46</v>
      </c>
      <c r="M173" s="123">
        <v>7.1</v>
      </c>
      <c r="N173" s="123">
        <v>214</v>
      </c>
      <c r="O173" s="123">
        <v>-13.3</v>
      </c>
      <c r="P173" s="123">
        <v>278</v>
      </c>
      <c r="Q173" s="123">
        <v>-9.3</v>
      </c>
      <c r="R173" s="123">
        <v>299</v>
      </c>
      <c r="S173" s="123">
        <v>-8</v>
      </c>
      <c r="T173" s="123">
        <v>78</v>
      </c>
      <c r="U173" s="123">
        <v>77</v>
      </c>
      <c r="V173" s="123">
        <v>211</v>
      </c>
      <c r="W173" s="123" t="s">
        <v>687</v>
      </c>
      <c r="X173" s="123">
        <v>9.8</v>
      </c>
      <c r="Y173" s="123">
        <v>5</v>
      </c>
    </row>
    <row r="174" spans="1:25" ht="15">
      <c r="A174" s="34">
        <f t="shared" si="9"/>
        <v>27</v>
      </c>
      <c r="B174" s="122" t="s">
        <v>258</v>
      </c>
      <c r="C174" s="122" t="str">
        <f t="shared" si="10"/>
        <v>Магаданская область3</v>
      </c>
      <c r="D174" s="122">
        <f t="shared" si="11"/>
        <v>27</v>
      </c>
      <c r="E174" s="122">
        <f t="shared" si="12"/>
        <v>3</v>
      </c>
      <c r="F174" s="123" t="s">
        <v>726</v>
      </c>
      <c r="G174" s="123"/>
      <c r="H174" s="123"/>
      <c r="I174" s="123"/>
      <c r="J174" s="123"/>
      <c r="K174" s="123"/>
      <c r="L174" s="123"/>
      <c r="M174" s="123"/>
      <c r="N174" s="123"/>
      <c r="O174" s="123"/>
      <c r="P174" s="123"/>
      <c r="Q174" s="123"/>
      <c r="R174" s="123"/>
      <c r="S174" s="123"/>
      <c r="T174" s="123"/>
      <c r="U174" s="123"/>
      <c r="V174" s="123"/>
      <c r="W174" s="123"/>
      <c r="X174" s="123"/>
      <c r="Y174" s="123"/>
    </row>
    <row r="175" spans="1:25" ht="24">
      <c r="A175" s="34">
        <f t="shared" si="9"/>
        <v>27</v>
      </c>
      <c r="B175" s="122" t="s">
        <v>258</v>
      </c>
      <c r="C175" s="122" t="str">
        <f t="shared" si="10"/>
        <v>Магаданская область4</v>
      </c>
      <c r="D175" s="122">
        <f t="shared" si="11"/>
        <v>27</v>
      </c>
      <c r="E175" s="122">
        <f t="shared" si="12"/>
        <v>4</v>
      </c>
      <c r="F175" s="123" t="s">
        <v>727</v>
      </c>
      <c r="G175" s="123">
        <v>-31</v>
      </c>
      <c r="H175" s="123">
        <v>-30</v>
      </c>
      <c r="I175" s="123">
        <v>-31</v>
      </c>
      <c r="J175" s="123">
        <v>-29</v>
      </c>
      <c r="K175" s="123">
        <v>-20</v>
      </c>
      <c r="L175" s="123">
        <v>-35</v>
      </c>
      <c r="M175" s="123">
        <v>4.5</v>
      </c>
      <c r="N175" s="123">
        <v>210</v>
      </c>
      <c r="O175" s="123">
        <v>-11.3</v>
      </c>
      <c r="P175" s="123">
        <v>279</v>
      </c>
      <c r="Q175" s="123">
        <v>-7.5</v>
      </c>
      <c r="R175" s="123">
        <v>302</v>
      </c>
      <c r="S175" s="123">
        <v>-6.2</v>
      </c>
      <c r="T175" s="123">
        <v>64</v>
      </c>
      <c r="U175" s="123">
        <v>63</v>
      </c>
      <c r="V175" s="123">
        <v>114</v>
      </c>
      <c r="W175" s="123" t="s">
        <v>688</v>
      </c>
      <c r="X175" s="123">
        <v>4.6</v>
      </c>
      <c r="Y175" s="123">
        <v>3.8</v>
      </c>
    </row>
    <row r="176" spans="1:25" ht="15">
      <c r="A176" s="34">
        <f t="shared" si="9"/>
        <v>27</v>
      </c>
      <c r="B176" s="122" t="s">
        <v>258</v>
      </c>
      <c r="C176" s="122" t="str">
        <f t="shared" si="10"/>
        <v>Магаданская область5</v>
      </c>
      <c r="D176" s="122">
        <f t="shared" si="11"/>
        <v>27</v>
      </c>
      <c r="E176" s="122">
        <f t="shared" si="12"/>
        <v>5</v>
      </c>
      <c r="F176" s="123" t="s">
        <v>261</v>
      </c>
      <c r="G176" s="123">
        <v>-56</v>
      </c>
      <c r="H176" s="123">
        <v>-53</v>
      </c>
      <c r="I176" s="123">
        <v>-54</v>
      </c>
      <c r="J176" s="123">
        <v>-50</v>
      </c>
      <c r="K176" s="123">
        <v>-38</v>
      </c>
      <c r="L176" s="123">
        <v>-56</v>
      </c>
      <c r="M176" s="123">
        <v>8</v>
      </c>
      <c r="N176" s="123">
        <v>234</v>
      </c>
      <c r="O176" s="123">
        <v>-21.9</v>
      </c>
      <c r="P176" s="123">
        <v>286</v>
      </c>
      <c r="Q176" s="123">
        <v>-17.2</v>
      </c>
      <c r="R176" s="123">
        <v>301</v>
      </c>
      <c r="S176" s="123">
        <v>-15.9</v>
      </c>
      <c r="T176" s="123">
        <v>74</v>
      </c>
      <c r="U176" s="123">
        <v>74</v>
      </c>
      <c r="V176" s="123">
        <v>80</v>
      </c>
      <c r="W176" s="123" t="s">
        <v>688</v>
      </c>
      <c r="X176" s="123">
        <v>6.9</v>
      </c>
      <c r="Y176" s="123">
        <v>2.8</v>
      </c>
    </row>
    <row r="177" spans="1:25" ht="15">
      <c r="A177" s="34">
        <f t="shared" si="9"/>
        <v>27</v>
      </c>
      <c r="B177" s="122" t="s">
        <v>258</v>
      </c>
      <c r="C177" s="122" t="str">
        <f t="shared" si="10"/>
        <v>Магаданская область6</v>
      </c>
      <c r="D177" s="122">
        <f t="shared" si="11"/>
        <v>27</v>
      </c>
      <c r="E177" s="122">
        <f t="shared" si="12"/>
        <v>6</v>
      </c>
      <c r="F177" s="123" t="s">
        <v>262</v>
      </c>
      <c r="G177" s="123">
        <v>-46</v>
      </c>
      <c r="H177" s="123">
        <v>-41</v>
      </c>
      <c r="I177" s="123">
        <v>-44</v>
      </c>
      <c r="J177" s="123">
        <v>-38</v>
      </c>
      <c r="K177" s="123">
        <v>-27</v>
      </c>
      <c r="L177" s="123">
        <v>-44</v>
      </c>
      <c r="M177" s="123">
        <v>9.1</v>
      </c>
      <c r="N177" s="123">
        <v>222</v>
      </c>
      <c r="O177" s="123">
        <v>-14.6</v>
      </c>
      <c r="P177" s="123">
        <v>280</v>
      </c>
      <c r="Q177" s="123">
        <v>-10.7</v>
      </c>
      <c r="R177" s="123">
        <v>301</v>
      </c>
      <c r="S177" s="123">
        <v>-9.3</v>
      </c>
      <c r="T177" s="123">
        <v>69</v>
      </c>
      <c r="U177" s="123">
        <v>69</v>
      </c>
      <c r="V177" s="123">
        <v>77</v>
      </c>
      <c r="W177" s="123" t="s">
        <v>693</v>
      </c>
      <c r="X177" s="123">
        <v>7.6</v>
      </c>
      <c r="Y177" s="123">
        <v>3</v>
      </c>
    </row>
    <row r="178" spans="1:25" ht="15">
      <c r="A178" s="34">
        <f t="shared" si="9"/>
        <v>27</v>
      </c>
      <c r="B178" s="122" t="s">
        <v>258</v>
      </c>
      <c r="C178" s="122" t="str">
        <f t="shared" si="10"/>
        <v>Магаданская область7</v>
      </c>
      <c r="D178" s="122">
        <f t="shared" si="11"/>
        <v>27</v>
      </c>
      <c r="E178" s="122">
        <f t="shared" si="12"/>
        <v>7</v>
      </c>
      <c r="F178" s="123" t="s">
        <v>263</v>
      </c>
      <c r="G178" s="123">
        <v>-58</v>
      </c>
      <c r="H178" s="123">
        <v>-53</v>
      </c>
      <c r="I178" s="123">
        <v>-55</v>
      </c>
      <c r="J178" s="123">
        <v>-52</v>
      </c>
      <c r="K178" s="123">
        <v>-42</v>
      </c>
      <c r="L178" s="123">
        <v>-56</v>
      </c>
      <c r="M178" s="123">
        <v>6.3</v>
      </c>
      <c r="N178" s="123">
        <v>229</v>
      </c>
      <c r="O178" s="123">
        <v>-23.9</v>
      </c>
      <c r="P178" s="123">
        <v>274</v>
      </c>
      <c r="Q178" s="123">
        <v>-19.3</v>
      </c>
      <c r="R178" s="123">
        <v>287</v>
      </c>
      <c r="S178" s="123">
        <v>-17.9</v>
      </c>
      <c r="T178" s="123">
        <v>77</v>
      </c>
      <c r="U178" s="123">
        <v>76</v>
      </c>
      <c r="V178" s="123">
        <v>160</v>
      </c>
      <c r="W178" s="123" t="s">
        <v>684</v>
      </c>
      <c r="X178" s="123">
        <v>2</v>
      </c>
      <c r="Y178" s="123">
        <v>1.6</v>
      </c>
    </row>
    <row r="179" spans="1:25" ht="15">
      <c r="A179" s="34">
        <f t="shared" si="9"/>
        <v>27</v>
      </c>
      <c r="B179" s="122" t="s">
        <v>258</v>
      </c>
      <c r="C179" s="122" t="str">
        <f t="shared" si="10"/>
        <v>Магаданская область8</v>
      </c>
      <c r="D179" s="122">
        <f t="shared" si="11"/>
        <v>27</v>
      </c>
      <c r="E179" s="122">
        <f t="shared" si="12"/>
        <v>8</v>
      </c>
      <c r="F179" s="123" t="s">
        <v>264</v>
      </c>
      <c r="G179" s="123">
        <v>-58</v>
      </c>
      <c r="H179" s="123">
        <v>-57</v>
      </c>
      <c r="I179" s="123">
        <v>-56</v>
      </c>
      <c r="J179" s="123">
        <v>-54</v>
      </c>
      <c r="K179" s="123">
        <v>-41</v>
      </c>
      <c r="L179" s="123">
        <v>-61</v>
      </c>
      <c r="M179" s="123">
        <v>8.2</v>
      </c>
      <c r="N179" s="123">
        <v>231</v>
      </c>
      <c r="O179" s="123">
        <v>-25.5</v>
      </c>
      <c r="P179" s="123">
        <v>274</v>
      </c>
      <c r="Q179" s="123">
        <v>-20.8</v>
      </c>
      <c r="R179" s="123">
        <v>292</v>
      </c>
      <c r="S179" s="123">
        <v>-19</v>
      </c>
      <c r="T179" s="123">
        <v>75</v>
      </c>
      <c r="U179" s="123">
        <v>73</v>
      </c>
      <c r="V179" s="123">
        <v>50</v>
      </c>
      <c r="W179" s="123" t="s">
        <v>688</v>
      </c>
      <c r="X179" s="123">
        <v>3.6</v>
      </c>
      <c r="Y179" s="123">
        <v>1.7</v>
      </c>
    </row>
    <row r="180" spans="1:25" ht="15">
      <c r="A180" s="34">
        <f t="shared" si="9"/>
        <v>28</v>
      </c>
      <c r="B180" s="122" t="s">
        <v>269</v>
      </c>
      <c r="C180" s="122" t="str">
        <f t="shared" si="10"/>
        <v>Московская область1</v>
      </c>
      <c r="D180" s="122">
        <f t="shared" si="11"/>
        <v>28</v>
      </c>
      <c r="E180" s="122">
        <f t="shared" si="12"/>
        <v>1</v>
      </c>
      <c r="F180" s="123" t="s">
        <v>270</v>
      </c>
      <c r="G180" s="123">
        <v>-36</v>
      </c>
      <c r="H180" s="123">
        <v>-33</v>
      </c>
      <c r="I180" s="123">
        <v>-32</v>
      </c>
      <c r="J180" s="123">
        <v>-28</v>
      </c>
      <c r="K180" s="123">
        <v>-15</v>
      </c>
      <c r="L180" s="123">
        <v>-43</v>
      </c>
      <c r="M180" s="123">
        <v>6.3</v>
      </c>
      <c r="N180" s="123">
        <v>147</v>
      </c>
      <c r="O180" s="123">
        <v>-6.5</v>
      </c>
      <c r="P180" s="123">
        <v>216</v>
      </c>
      <c r="Q180" s="123">
        <v>-3.1</v>
      </c>
      <c r="R180" s="123">
        <v>235</v>
      </c>
      <c r="S180" s="123">
        <v>-2.2</v>
      </c>
      <c r="T180" s="123">
        <v>84</v>
      </c>
      <c r="U180" s="123">
        <v>84</v>
      </c>
      <c r="V180" s="123">
        <v>183</v>
      </c>
      <c r="W180" s="123" t="s">
        <v>686</v>
      </c>
      <c r="X180" s="123">
        <v>5.2</v>
      </c>
      <c r="Y180" s="123">
        <v>3.8</v>
      </c>
    </row>
    <row r="181" spans="1:25" ht="15">
      <c r="A181" s="34">
        <f t="shared" si="9"/>
        <v>28</v>
      </c>
      <c r="B181" s="122" t="s">
        <v>269</v>
      </c>
      <c r="C181" s="122" t="str">
        <f t="shared" si="10"/>
        <v>Московская область2</v>
      </c>
      <c r="D181" s="122">
        <f t="shared" si="11"/>
        <v>28</v>
      </c>
      <c r="E181" s="122">
        <f t="shared" si="12"/>
        <v>2</v>
      </c>
      <c r="F181" s="123" t="s">
        <v>271</v>
      </c>
      <c r="G181" s="123">
        <v>-36</v>
      </c>
      <c r="H181" s="123">
        <v>-32</v>
      </c>
      <c r="I181" s="123">
        <v>-31</v>
      </c>
      <c r="J181" s="123">
        <v>-27</v>
      </c>
      <c r="K181" s="123">
        <v>-16</v>
      </c>
      <c r="L181" s="123">
        <v>-44</v>
      </c>
      <c r="M181" s="123">
        <v>6.3</v>
      </c>
      <c r="N181" s="123">
        <v>147</v>
      </c>
      <c r="O181" s="123">
        <v>-6.7</v>
      </c>
      <c r="P181" s="123">
        <v>212</v>
      </c>
      <c r="Q181" s="123">
        <v>-3.4</v>
      </c>
      <c r="R181" s="123">
        <v>229</v>
      </c>
      <c r="S181" s="123">
        <v>-2.5</v>
      </c>
      <c r="T181" s="123">
        <v>85</v>
      </c>
      <c r="U181" s="123">
        <v>85</v>
      </c>
      <c r="V181" s="123">
        <v>167</v>
      </c>
      <c r="W181" s="123" t="s">
        <v>690</v>
      </c>
      <c r="X181" s="123" t="s">
        <v>81</v>
      </c>
      <c r="Y181" s="123">
        <v>5</v>
      </c>
    </row>
    <row r="182" spans="1:25" ht="15">
      <c r="A182" s="34">
        <f t="shared" si="9"/>
        <v>28</v>
      </c>
      <c r="B182" s="122" t="s">
        <v>269</v>
      </c>
      <c r="C182" s="122" t="str">
        <f t="shared" si="10"/>
        <v>Московская область3</v>
      </c>
      <c r="D182" s="122">
        <f t="shared" si="11"/>
        <v>28</v>
      </c>
      <c r="E182" s="122">
        <f t="shared" si="12"/>
        <v>3</v>
      </c>
      <c r="F182" s="123" t="s">
        <v>272</v>
      </c>
      <c r="G182" s="123">
        <v>-35</v>
      </c>
      <c r="H182" s="123">
        <v>-28</v>
      </c>
      <c r="I182" s="123">
        <v>-29</v>
      </c>
      <c r="J182" s="123">
        <v>-25</v>
      </c>
      <c r="K182" s="123">
        <v>-13</v>
      </c>
      <c r="L182" s="123">
        <v>-43</v>
      </c>
      <c r="M182" s="123">
        <v>5.4</v>
      </c>
      <c r="N182" s="123">
        <v>135</v>
      </c>
      <c r="O182" s="123">
        <v>-5.5</v>
      </c>
      <c r="P182" s="123">
        <v>205</v>
      </c>
      <c r="Q182" s="123">
        <v>-2.2</v>
      </c>
      <c r="R182" s="123">
        <v>223</v>
      </c>
      <c r="S182" s="123">
        <v>-1.3</v>
      </c>
      <c r="T182" s="123">
        <v>83</v>
      </c>
      <c r="U182" s="123">
        <v>82</v>
      </c>
      <c r="V182" s="123">
        <v>225</v>
      </c>
      <c r="W182" s="123" t="s">
        <v>690</v>
      </c>
      <c r="X182" s="123">
        <v>2</v>
      </c>
      <c r="Y182" s="123">
        <v>2</v>
      </c>
    </row>
    <row r="183" spans="1:25" ht="15">
      <c r="A183" s="34">
        <f t="shared" si="9"/>
        <v>29</v>
      </c>
      <c r="B183" s="122" t="s">
        <v>273</v>
      </c>
      <c r="C183" s="122" t="str">
        <f t="shared" si="10"/>
        <v>Мурманская область1</v>
      </c>
      <c r="D183" s="122">
        <f t="shared" si="11"/>
        <v>29</v>
      </c>
      <c r="E183" s="122">
        <f t="shared" si="12"/>
        <v>1</v>
      </c>
      <c r="F183" s="123" t="s">
        <v>274</v>
      </c>
      <c r="G183" s="123">
        <v>-23</v>
      </c>
      <c r="H183" s="123">
        <v>-20</v>
      </c>
      <c r="I183" s="123">
        <v>-19</v>
      </c>
      <c r="J183" s="123">
        <v>-16</v>
      </c>
      <c r="K183" s="123">
        <v>-9</v>
      </c>
      <c r="L183" s="123">
        <v>-27</v>
      </c>
      <c r="M183" s="123">
        <v>5.4</v>
      </c>
      <c r="N183" s="123">
        <v>180</v>
      </c>
      <c r="O183" s="123">
        <v>-3.7</v>
      </c>
      <c r="P183" s="123">
        <v>287</v>
      </c>
      <c r="Q183" s="123">
        <v>-0.8</v>
      </c>
      <c r="R183" s="123">
        <v>321</v>
      </c>
      <c r="S183" s="123">
        <v>0.3</v>
      </c>
      <c r="T183" s="123">
        <v>85</v>
      </c>
      <c r="U183" s="123">
        <v>84</v>
      </c>
      <c r="V183" s="123">
        <v>217</v>
      </c>
      <c r="W183" s="123" t="s">
        <v>684</v>
      </c>
      <c r="X183" s="123">
        <v>8.8</v>
      </c>
      <c r="Y183" s="123">
        <v>7.1</v>
      </c>
    </row>
    <row r="184" spans="1:25" ht="15">
      <c r="A184" s="34">
        <f t="shared" si="9"/>
        <v>29</v>
      </c>
      <c r="B184" s="122" t="s">
        <v>273</v>
      </c>
      <c r="C184" s="122" t="str">
        <f t="shared" si="10"/>
        <v>Мурманская область2</v>
      </c>
      <c r="D184" s="122">
        <f t="shared" si="11"/>
        <v>29</v>
      </c>
      <c r="E184" s="122">
        <f t="shared" si="12"/>
        <v>2</v>
      </c>
      <c r="F184" s="123" t="s">
        <v>275</v>
      </c>
      <c r="G184" s="123">
        <v>-38</v>
      </c>
      <c r="H184" s="123">
        <v>-35</v>
      </c>
      <c r="I184" s="123">
        <v>-34</v>
      </c>
      <c r="J184" s="123">
        <v>-30</v>
      </c>
      <c r="K184" s="123">
        <v>-15</v>
      </c>
      <c r="L184" s="123">
        <v>-44</v>
      </c>
      <c r="M184" s="123">
        <v>8.6</v>
      </c>
      <c r="N184" s="123">
        <v>190</v>
      </c>
      <c r="O184" s="123">
        <v>-8.1</v>
      </c>
      <c r="P184" s="123">
        <v>265</v>
      </c>
      <c r="Q184" s="123">
        <v>-4.6</v>
      </c>
      <c r="R184" s="123">
        <v>285</v>
      </c>
      <c r="S184" s="123">
        <v>-3.7</v>
      </c>
      <c r="T184" s="123">
        <v>85</v>
      </c>
      <c r="U184" s="123">
        <v>86</v>
      </c>
      <c r="V184" s="123">
        <v>164</v>
      </c>
      <c r="W184" s="123" t="s">
        <v>691</v>
      </c>
      <c r="X184" s="123">
        <v>3.3</v>
      </c>
      <c r="Y184" s="123">
        <v>2.8</v>
      </c>
    </row>
    <row r="185" spans="1:25" ht="15">
      <c r="A185" s="34">
        <f t="shared" si="9"/>
        <v>29</v>
      </c>
      <c r="B185" s="122" t="s">
        <v>273</v>
      </c>
      <c r="C185" s="122" t="str">
        <f t="shared" si="10"/>
        <v>Мурманская область3</v>
      </c>
      <c r="D185" s="122">
        <f t="shared" si="11"/>
        <v>29</v>
      </c>
      <c r="E185" s="122">
        <f t="shared" si="12"/>
        <v>3</v>
      </c>
      <c r="F185" s="123" t="s">
        <v>276</v>
      </c>
      <c r="G185" s="123">
        <v>-41</v>
      </c>
      <c r="H185" s="123">
        <v>-38</v>
      </c>
      <c r="I185" s="123">
        <v>-36</v>
      </c>
      <c r="J185" s="123">
        <v>-35</v>
      </c>
      <c r="K185" s="123">
        <v>-17</v>
      </c>
      <c r="L185" s="123">
        <v>-44</v>
      </c>
      <c r="M185" s="123">
        <v>7.9</v>
      </c>
      <c r="N185" s="123">
        <v>198</v>
      </c>
      <c r="O185" s="123">
        <v>-8.2</v>
      </c>
      <c r="P185" s="123">
        <v>271</v>
      </c>
      <c r="Q185" s="123">
        <v>-4.9</v>
      </c>
      <c r="R185" s="123">
        <v>293</v>
      </c>
      <c r="S185" s="123">
        <v>-3.9</v>
      </c>
      <c r="T185" s="123">
        <v>84</v>
      </c>
      <c r="U185" s="123">
        <v>83</v>
      </c>
      <c r="V185" s="123">
        <v>159</v>
      </c>
      <c r="W185" s="123" t="s">
        <v>690</v>
      </c>
      <c r="X185" s="123">
        <v>2.7</v>
      </c>
      <c r="Y185" s="123">
        <v>2.1</v>
      </c>
    </row>
    <row r="186" spans="1:25" ht="15">
      <c r="A186" s="34">
        <f t="shared" si="9"/>
        <v>29</v>
      </c>
      <c r="B186" s="122" t="s">
        <v>273</v>
      </c>
      <c r="C186" s="122" t="str">
        <f t="shared" si="10"/>
        <v>Мурманская область4</v>
      </c>
      <c r="D186" s="122">
        <f t="shared" si="11"/>
        <v>29</v>
      </c>
      <c r="E186" s="122">
        <f t="shared" si="12"/>
        <v>4</v>
      </c>
      <c r="F186" s="123" t="s">
        <v>277</v>
      </c>
      <c r="G186" s="123">
        <v>-42</v>
      </c>
      <c r="H186" s="123">
        <v>-40</v>
      </c>
      <c r="I186" s="123">
        <v>-37</v>
      </c>
      <c r="J186" s="123">
        <v>-35</v>
      </c>
      <c r="K186" s="123">
        <v>-17</v>
      </c>
      <c r="L186" s="123">
        <v>-49</v>
      </c>
      <c r="M186" s="123">
        <v>9.3</v>
      </c>
      <c r="N186" s="123">
        <v>204</v>
      </c>
      <c r="O186" s="123">
        <v>-8.9</v>
      </c>
      <c r="P186" s="123">
        <v>279</v>
      </c>
      <c r="Q186" s="123">
        <v>-5.4</v>
      </c>
      <c r="R186" s="123">
        <v>301</v>
      </c>
      <c r="S186" s="123">
        <v>-4.3</v>
      </c>
      <c r="T186" s="123">
        <v>86</v>
      </c>
      <c r="U186" s="123">
        <v>86</v>
      </c>
      <c r="V186" s="123">
        <v>141</v>
      </c>
      <c r="W186" s="123" t="s">
        <v>690</v>
      </c>
      <c r="X186" s="123">
        <v>3.6</v>
      </c>
      <c r="Y186" s="123">
        <v>2.6</v>
      </c>
    </row>
    <row r="187" spans="1:25" ht="15">
      <c r="A187" s="34">
        <f t="shared" si="9"/>
        <v>29</v>
      </c>
      <c r="B187" s="122" t="s">
        <v>273</v>
      </c>
      <c r="C187" s="122" t="str">
        <f t="shared" si="10"/>
        <v>Мурманская область5</v>
      </c>
      <c r="D187" s="122">
        <f t="shared" si="11"/>
        <v>29</v>
      </c>
      <c r="E187" s="122">
        <f t="shared" si="12"/>
        <v>5</v>
      </c>
      <c r="F187" s="123" t="s">
        <v>278</v>
      </c>
      <c r="G187" s="123">
        <v>-40</v>
      </c>
      <c r="H187" s="123">
        <v>-38</v>
      </c>
      <c r="I187" s="123">
        <v>-33</v>
      </c>
      <c r="J187" s="123">
        <v>-31</v>
      </c>
      <c r="K187" s="123">
        <v>-19</v>
      </c>
      <c r="L187" s="123">
        <v>-47</v>
      </c>
      <c r="M187" s="123">
        <v>10.3</v>
      </c>
      <c r="N187" s="123">
        <v>204</v>
      </c>
      <c r="O187" s="123">
        <v>-8.5</v>
      </c>
      <c r="P187" s="123">
        <v>281</v>
      </c>
      <c r="Q187" s="123">
        <v>-5</v>
      </c>
      <c r="R187" s="123">
        <v>304</v>
      </c>
      <c r="S187" s="123">
        <v>-4</v>
      </c>
      <c r="T187" s="123">
        <v>85</v>
      </c>
      <c r="U187" s="123">
        <v>85</v>
      </c>
      <c r="V187" s="123">
        <v>114</v>
      </c>
      <c r="W187" s="123" t="s">
        <v>690</v>
      </c>
      <c r="X187" s="123">
        <v>3.9</v>
      </c>
      <c r="Y187" s="123">
        <v>3.3</v>
      </c>
    </row>
    <row r="188" spans="1:25" ht="15">
      <c r="A188" s="34">
        <f t="shared" si="9"/>
        <v>29</v>
      </c>
      <c r="B188" s="122" t="s">
        <v>273</v>
      </c>
      <c r="C188" s="122" t="str">
        <f t="shared" si="10"/>
        <v>Мурманская область6</v>
      </c>
      <c r="D188" s="122">
        <f t="shared" si="11"/>
        <v>29</v>
      </c>
      <c r="E188" s="122">
        <f t="shared" si="12"/>
        <v>6</v>
      </c>
      <c r="F188" s="123" t="s">
        <v>279</v>
      </c>
      <c r="G188" s="123">
        <v>-40</v>
      </c>
      <c r="H188" s="123">
        <v>-38</v>
      </c>
      <c r="I188" s="123">
        <v>-34</v>
      </c>
      <c r="J188" s="123">
        <v>-30</v>
      </c>
      <c r="K188" s="123">
        <v>-18</v>
      </c>
      <c r="L188" s="123">
        <v>-44</v>
      </c>
      <c r="M188" s="123">
        <v>9.5</v>
      </c>
      <c r="N188" s="123">
        <v>193</v>
      </c>
      <c r="O188" s="123">
        <v>-7.9</v>
      </c>
      <c r="P188" s="123">
        <v>271</v>
      </c>
      <c r="Q188" s="123">
        <v>-4.5</v>
      </c>
      <c r="R188" s="123">
        <v>291</v>
      </c>
      <c r="S188" s="123">
        <v>-3.6</v>
      </c>
      <c r="T188" s="123">
        <v>84</v>
      </c>
      <c r="U188" s="123">
        <v>84</v>
      </c>
      <c r="V188" s="123">
        <v>126</v>
      </c>
      <c r="W188" s="123" t="s">
        <v>686</v>
      </c>
      <c r="X188" s="123">
        <v>5.7</v>
      </c>
      <c r="Y188" s="123">
        <v>4.3</v>
      </c>
    </row>
    <row r="189" spans="1:25" ht="15">
      <c r="A189" s="34">
        <f t="shared" si="9"/>
        <v>29</v>
      </c>
      <c r="B189" s="122" t="s">
        <v>273</v>
      </c>
      <c r="C189" s="122" t="str">
        <f t="shared" si="10"/>
        <v>Мурманская область7</v>
      </c>
      <c r="D189" s="122">
        <f t="shared" si="11"/>
        <v>29</v>
      </c>
      <c r="E189" s="122">
        <f t="shared" si="12"/>
        <v>7</v>
      </c>
      <c r="F189" s="123" t="s">
        <v>280</v>
      </c>
      <c r="G189" s="123">
        <v>-35</v>
      </c>
      <c r="H189" s="123">
        <v>-33</v>
      </c>
      <c r="I189" s="123">
        <v>-32</v>
      </c>
      <c r="J189" s="123">
        <v>-30</v>
      </c>
      <c r="K189" s="123">
        <v>-14</v>
      </c>
      <c r="L189" s="123">
        <v>-39</v>
      </c>
      <c r="M189" s="123">
        <v>6.5</v>
      </c>
      <c r="N189" s="123">
        <v>189</v>
      </c>
      <c r="O189" s="123">
        <v>-6.9</v>
      </c>
      <c r="P189" s="123">
        <v>275</v>
      </c>
      <c r="Q189" s="123">
        <v>-3.4</v>
      </c>
      <c r="R189" s="123">
        <v>300</v>
      </c>
      <c r="S189" s="123">
        <v>-2.4</v>
      </c>
      <c r="T189" s="123">
        <v>84</v>
      </c>
      <c r="U189" s="123">
        <v>84</v>
      </c>
      <c r="V189" s="123">
        <v>138</v>
      </c>
      <c r="W189" s="123" t="s">
        <v>686</v>
      </c>
      <c r="X189" s="123">
        <v>5.6</v>
      </c>
      <c r="Y189" s="123">
        <v>4.9</v>
      </c>
    </row>
    <row r="190" spans="1:25" ht="15">
      <c r="A190" s="34">
        <f t="shared" si="9"/>
        <v>29</v>
      </c>
      <c r="B190" s="122" t="s">
        <v>273</v>
      </c>
      <c r="C190" s="122" t="str">
        <f t="shared" si="10"/>
        <v>Мурманская область8</v>
      </c>
      <c r="D190" s="122">
        <f t="shared" si="11"/>
        <v>29</v>
      </c>
      <c r="E190" s="122">
        <f t="shared" si="12"/>
        <v>8</v>
      </c>
      <c r="F190" s="123" t="s">
        <v>281</v>
      </c>
      <c r="G190" s="123">
        <v>-46</v>
      </c>
      <c r="H190" s="123">
        <v>-40</v>
      </c>
      <c r="I190" s="123">
        <v>-38</v>
      </c>
      <c r="J190" s="123">
        <v>-36</v>
      </c>
      <c r="K190" s="123">
        <v>-18</v>
      </c>
      <c r="L190" s="123">
        <v>-45</v>
      </c>
      <c r="M190" s="123">
        <v>9</v>
      </c>
      <c r="N190" s="123">
        <v>191</v>
      </c>
      <c r="O190" s="123">
        <v>-8.2</v>
      </c>
      <c r="P190" s="123">
        <v>271</v>
      </c>
      <c r="Q190" s="123">
        <v>-4.6</v>
      </c>
      <c r="R190" s="123">
        <v>292</v>
      </c>
      <c r="S190" s="123">
        <v>-3.6</v>
      </c>
      <c r="T190" s="123">
        <v>83</v>
      </c>
      <c r="U190" s="123">
        <v>83</v>
      </c>
      <c r="V190" s="123">
        <v>169</v>
      </c>
      <c r="W190" s="123" t="s">
        <v>684</v>
      </c>
      <c r="X190" s="123" t="s">
        <v>81</v>
      </c>
      <c r="Y190" s="123">
        <v>2.5</v>
      </c>
    </row>
    <row r="191" spans="1:25" ht="15">
      <c r="A191" s="34">
        <f t="shared" si="9"/>
        <v>29</v>
      </c>
      <c r="B191" s="122" t="s">
        <v>273</v>
      </c>
      <c r="C191" s="122" t="str">
        <f t="shared" si="10"/>
        <v>Мурманская область9</v>
      </c>
      <c r="D191" s="122">
        <f t="shared" si="11"/>
        <v>29</v>
      </c>
      <c r="E191" s="122">
        <f t="shared" si="12"/>
        <v>9</v>
      </c>
      <c r="F191" s="123" t="s">
        <v>282</v>
      </c>
      <c r="G191" s="123">
        <v>-44</v>
      </c>
      <c r="H191" s="123">
        <v>-39</v>
      </c>
      <c r="I191" s="123">
        <v>-40</v>
      </c>
      <c r="J191" s="123">
        <v>-35</v>
      </c>
      <c r="K191" s="123">
        <v>-19</v>
      </c>
      <c r="L191" s="123">
        <v>-47</v>
      </c>
      <c r="M191" s="123">
        <v>9.3</v>
      </c>
      <c r="N191" s="123">
        <v>198</v>
      </c>
      <c r="O191" s="123">
        <v>-8.3</v>
      </c>
      <c r="P191" s="123">
        <v>277</v>
      </c>
      <c r="Q191" s="123">
        <v>-4.8</v>
      </c>
      <c r="R191" s="123">
        <v>299</v>
      </c>
      <c r="S191" s="123">
        <v>-3.8</v>
      </c>
      <c r="T191" s="123">
        <v>84</v>
      </c>
      <c r="U191" s="123">
        <v>81</v>
      </c>
      <c r="V191" s="123">
        <v>129</v>
      </c>
      <c r="W191" s="123" t="s">
        <v>686</v>
      </c>
      <c r="X191" s="123">
        <v>2.5</v>
      </c>
      <c r="Y191" s="123">
        <v>3</v>
      </c>
    </row>
    <row r="192" spans="1:25" ht="15">
      <c r="A192" s="34">
        <f t="shared" si="9"/>
        <v>29</v>
      </c>
      <c r="B192" s="122" t="s">
        <v>273</v>
      </c>
      <c r="C192" s="122" t="str">
        <f t="shared" si="10"/>
        <v>Мурманская область10</v>
      </c>
      <c r="D192" s="122">
        <f t="shared" si="11"/>
        <v>29</v>
      </c>
      <c r="E192" s="122">
        <f t="shared" si="12"/>
        <v>10</v>
      </c>
      <c r="F192" s="123" t="s">
        <v>283</v>
      </c>
      <c r="G192" s="123">
        <v>-32</v>
      </c>
      <c r="H192" s="123">
        <v>-29</v>
      </c>
      <c r="I192" s="123">
        <v>-28</v>
      </c>
      <c r="J192" s="123">
        <v>-25</v>
      </c>
      <c r="K192" s="123">
        <v>-16</v>
      </c>
      <c r="L192" s="123">
        <v>-38</v>
      </c>
      <c r="M192" s="123">
        <v>7.2</v>
      </c>
      <c r="N192" s="123">
        <v>194</v>
      </c>
      <c r="O192" s="123">
        <v>-6.5</v>
      </c>
      <c r="P192" s="123">
        <v>298</v>
      </c>
      <c r="Q192" s="123">
        <v>-2.8</v>
      </c>
      <c r="R192" s="123">
        <v>354</v>
      </c>
      <c r="S192" s="123">
        <v>-0.9</v>
      </c>
      <c r="T192" s="123">
        <v>86</v>
      </c>
      <c r="U192" s="123">
        <v>86</v>
      </c>
      <c r="V192" s="123">
        <v>133</v>
      </c>
      <c r="W192" s="123" t="s">
        <v>684</v>
      </c>
      <c r="X192" s="123" t="s">
        <v>81</v>
      </c>
      <c r="Y192" s="123">
        <v>5.7</v>
      </c>
    </row>
    <row r="193" spans="1:25" ht="15">
      <c r="A193" s="34">
        <f t="shared" si="9"/>
        <v>29</v>
      </c>
      <c r="B193" s="122" t="s">
        <v>273</v>
      </c>
      <c r="C193" s="122" t="str">
        <f t="shared" si="10"/>
        <v>Мурманская область11</v>
      </c>
      <c r="D193" s="122">
        <f t="shared" si="11"/>
        <v>29</v>
      </c>
      <c r="E193" s="122">
        <f t="shared" si="12"/>
        <v>11</v>
      </c>
      <c r="F193" s="123" t="s">
        <v>284</v>
      </c>
      <c r="G193" s="123">
        <v>-26</v>
      </c>
      <c r="H193" s="123">
        <v>-24</v>
      </c>
      <c r="I193" s="123">
        <v>-23</v>
      </c>
      <c r="J193" s="123">
        <v>-22</v>
      </c>
      <c r="K193" s="123">
        <v>-11</v>
      </c>
      <c r="L193" s="123">
        <v>-31</v>
      </c>
      <c r="M193" s="123">
        <v>5.8</v>
      </c>
      <c r="N193" s="123">
        <v>190</v>
      </c>
      <c r="O193" s="123">
        <v>-5.2</v>
      </c>
      <c r="P193" s="123">
        <v>282</v>
      </c>
      <c r="Q193" s="123">
        <v>-2.2</v>
      </c>
      <c r="R193" s="123">
        <v>313</v>
      </c>
      <c r="S193" s="123">
        <v>-1.1</v>
      </c>
      <c r="T193" s="123">
        <v>79</v>
      </c>
      <c r="U193" s="123">
        <v>79</v>
      </c>
      <c r="V193" s="123">
        <v>149</v>
      </c>
      <c r="W193" s="123" t="s">
        <v>686</v>
      </c>
      <c r="X193" s="123">
        <v>9.2</v>
      </c>
      <c r="Y193" s="123">
        <v>7.9</v>
      </c>
    </row>
    <row r="194" spans="1:25" ht="24">
      <c r="A194" s="34">
        <f t="shared" si="9"/>
        <v>29</v>
      </c>
      <c r="B194" s="122" t="s">
        <v>273</v>
      </c>
      <c r="C194" s="122" t="str">
        <f t="shared" si="10"/>
        <v>Мурманская область12</v>
      </c>
      <c r="D194" s="122">
        <f t="shared" si="11"/>
        <v>29</v>
      </c>
      <c r="E194" s="122">
        <f t="shared" si="12"/>
        <v>12</v>
      </c>
      <c r="F194" s="123" t="s">
        <v>728</v>
      </c>
      <c r="G194" s="123">
        <v>-29</v>
      </c>
      <c r="H194" s="123">
        <v>-27</v>
      </c>
      <c r="I194" s="123">
        <v>-24</v>
      </c>
      <c r="J194" s="123">
        <v>-22</v>
      </c>
      <c r="K194" s="123">
        <v>-16</v>
      </c>
      <c r="L194" s="123">
        <v>-38</v>
      </c>
      <c r="M194" s="123">
        <v>6.5</v>
      </c>
      <c r="N194" s="123">
        <v>200</v>
      </c>
      <c r="O194" s="123">
        <v>-6.3</v>
      </c>
      <c r="P194" s="123">
        <v>312</v>
      </c>
      <c r="Q194" s="123">
        <v>-2.5</v>
      </c>
      <c r="R194" s="123">
        <v>365</v>
      </c>
      <c r="S194" s="123">
        <v>-0.9</v>
      </c>
      <c r="T194" s="123">
        <v>87</v>
      </c>
      <c r="U194" s="123">
        <v>87</v>
      </c>
      <c r="V194" s="123">
        <v>134</v>
      </c>
      <c r="W194" s="123" t="s">
        <v>684</v>
      </c>
      <c r="X194" s="123" t="s">
        <v>81</v>
      </c>
      <c r="Y194" s="123">
        <v>7.1</v>
      </c>
    </row>
    <row r="195" spans="1:25" ht="15">
      <c r="A195" s="34">
        <f t="shared" si="9"/>
        <v>29</v>
      </c>
      <c r="B195" s="122" t="s">
        <v>273</v>
      </c>
      <c r="C195" s="122" t="str">
        <f t="shared" si="10"/>
        <v>Мурманская область13</v>
      </c>
      <c r="D195" s="122">
        <f t="shared" si="11"/>
        <v>29</v>
      </c>
      <c r="E195" s="122">
        <f t="shared" si="12"/>
        <v>13</v>
      </c>
      <c r="F195" s="123" t="s">
        <v>285</v>
      </c>
      <c r="G195" s="123">
        <v>-37</v>
      </c>
      <c r="H195" s="123">
        <v>-34</v>
      </c>
      <c r="I195" s="123">
        <v>-32</v>
      </c>
      <c r="J195" s="123">
        <v>-31</v>
      </c>
      <c r="K195" s="123">
        <v>-15</v>
      </c>
      <c r="L195" s="123">
        <v>-40</v>
      </c>
      <c r="M195" s="123">
        <v>7.1</v>
      </c>
      <c r="N195" s="123">
        <v>187</v>
      </c>
      <c r="O195" s="123">
        <v>-7.3</v>
      </c>
      <c r="P195" s="123">
        <v>263</v>
      </c>
      <c r="Q195" s="123">
        <v>-4</v>
      </c>
      <c r="R195" s="123">
        <v>284</v>
      </c>
      <c r="S195" s="123">
        <v>-3.1</v>
      </c>
      <c r="T195" s="123">
        <v>86</v>
      </c>
      <c r="U195" s="123">
        <v>85</v>
      </c>
      <c r="V195" s="123">
        <v>164</v>
      </c>
      <c r="W195" s="123" t="s">
        <v>691</v>
      </c>
      <c r="X195" s="123">
        <v>4.7</v>
      </c>
      <c r="Y195" s="123">
        <v>3.9</v>
      </c>
    </row>
    <row r="196" spans="1:25" ht="15">
      <c r="A196" s="34">
        <f t="shared" si="9"/>
        <v>29</v>
      </c>
      <c r="B196" s="122" t="s">
        <v>273</v>
      </c>
      <c r="C196" s="122" t="str">
        <f t="shared" si="10"/>
        <v>Мурманская область14</v>
      </c>
      <c r="D196" s="122">
        <f t="shared" si="11"/>
        <v>29</v>
      </c>
      <c r="E196" s="122">
        <f t="shared" si="12"/>
        <v>14</v>
      </c>
      <c r="F196" s="123" t="s">
        <v>286</v>
      </c>
      <c r="G196" s="123">
        <v>-31</v>
      </c>
      <c r="H196" s="123">
        <v>-26</v>
      </c>
      <c r="I196" s="123">
        <v>-27</v>
      </c>
      <c r="J196" s="123">
        <v>-24</v>
      </c>
      <c r="K196" s="123">
        <v>-18</v>
      </c>
      <c r="L196" s="123">
        <v>-35</v>
      </c>
      <c r="M196" s="123">
        <v>4.8</v>
      </c>
      <c r="N196" s="123">
        <v>243</v>
      </c>
      <c r="O196" s="123">
        <v>-8.1</v>
      </c>
      <c r="P196" s="123">
        <v>340</v>
      </c>
      <c r="Q196" s="123">
        <v>-4.5</v>
      </c>
      <c r="R196" s="123">
        <v>365</v>
      </c>
      <c r="S196" s="123">
        <v>-3.7</v>
      </c>
      <c r="T196" s="123">
        <v>92</v>
      </c>
      <c r="U196" s="123">
        <v>91</v>
      </c>
      <c r="V196" s="123">
        <v>389</v>
      </c>
      <c r="W196" s="123" t="s">
        <v>684</v>
      </c>
      <c r="X196" s="123" t="s">
        <v>81</v>
      </c>
      <c r="Y196" s="123">
        <v>5.1</v>
      </c>
    </row>
    <row r="197" spans="1:25" ht="15">
      <c r="A197" s="34">
        <f t="shared" si="9"/>
        <v>30</v>
      </c>
      <c r="B197" s="122" t="s">
        <v>729</v>
      </c>
      <c r="C197" s="122" t="str">
        <f t="shared" si="10"/>
        <v>Ненецкий АО  (Архангельская область)1</v>
      </c>
      <c r="D197" s="122">
        <f t="shared" si="11"/>
        <v>30</v>
      </c>
      <c r="E197" s="122">
        <f t="shared" si="12"/>
        <v>1</v>
      </c>
      <c r="F197" s="123" t="s">
        <v>518</v>
      </c>
      <c r="G197" s="123">
        <v>-40</v>
      </c>
      <c r="H197" s="123">
        <v>-39</v>
      </c>
      <c r="I197" s="123">
        <v>-37</v>
      </c>
      <c r="J197" s="123">
        <v>-36</v>
      </c>
      <c r="K197" s="123">
        <v>-24</v>
      </c>
      <c r="L197" s="123">
        <v>-44</v>
      </c>
      <c r="M197" s="123">
        <v>8.8</v>
      </c>
      <c r="N197" s="123">
        <v>238</v>
      </c>
      <c r="O197" s="123">
        <v>-11.5</v>
      </c>
      <c r="P197" s="123">
        <v>323</v>
      </c>
      <c r="Q197" s="123">
        <v>-7.3</v>
      </c>
      <c r="R197" s="123">
        <v>365</v>
      </c>
      <c r="S197" s="123">
        <v>-5.6</v>
      </c>
      <c r="T197" s="123">
        <v>86</v>
      </c>
      <c r="U197" s="123">
        <v>85</v>
      </c>
      <c r="V197" s="123">
        <v>126</v>
      </c>
      <c r="W197" s="123" t="s">
        <v>684</v>
      </c>
      <c r="X197" s="123" t="s">
        <v>81</v>
      </c>
      <c r="Y197" s="123">
        <v>6.1</v>
      </c>
    </row>
    <row r="198" spans="1:25" ht="15">
      <c r="A198" s="34">
        <f t="shared" si="9"/>
        <v>30</v>
      </c>
      <c r="B198" s="122" t="s">
        <v>729</v>
      </c>
      <c r="C198" s="122" t="str">
        <f t="shared" si="10"/>
        <v>Ненецкий АО  (Архангельская область)2</v>
      </c>
      <c r="D198" s="122">
        <f t="shared" si="11"/>
        <v>30</v>
      </c>
      <c r="E198" s="122">
        <f t="shared" si="12"/>
        <v>2</v>
      </c>
      <c r="F198" s="123" t="s">
        <v>519</v>
      </c>
      <c r="G198" s="123">
        <v>-40</v>
      </c>
      <c r="H198" s="123">
        <v>-39</v>
      </c>
      <c r="I198" s="123">
        <v>-37</v>
      </c>
      <c r="J198" s="123">
        <v>-34</v>
      </c>
      <c r="K198" s="123">
        <v>-18</v>
      </c>
      <c r="L198" s="123">
        <v>-43</v>
      </c>
      <c r="M198" s="123">
        <v>7.6</v>
      </c>
      <c r="N198" s="123">
        <v>215</v>
      </c>
      <c r="O198" s="123">
        <v>-9.5</v>
      </c>
      <c r="P198" s="123">
        <v>298</v>
      </c>
      <c r="Q198" s="123">
        <v>-5.6</v>
      </c>
      <c r="R198" s="123">
        <v>328</v>
      </c>
      <c r="S198" s="123">
        <v>-4.3</v>
      </c>
      <c r="T198" s="123">
        <v>83</v>
      </c>
      <c r="U198" s="123">
        <v>82</v>
      </c>
      <c r="V198" s="123">
        <v>124</v>
      </c>
      <c r="W198" s="123" t="s">
        <v>684</v>
      </c>
      <c r="X198" s="123">
        <v>10.1</v>
      </c>
      <c r="Y198" s="123">
        <v>6.7</v>
      </c>
    </row>
    <row r="199" spans="1:25" ht="15">
      <c r="A199" s="34">
        <f t="shared" si="9"/>
        <v>30</v>
      </c>
      <c r="B199" s="122" t="s">
        <v>729</v>
      </c>
      <c r="C199" s="122" t="str">
        <f t="shared" si="10"/>
        <v>Ненецкий АО  (Архангельская область)3</v>
      </c>
      <c r="D199" s="122">
        <f t="shared" si="11"/>
        <v>30</v>
      </c>
      <c r="E199" s="122">
        <f t="shared" si="12"/>
        <v>3</v>
      </c>
      <c r="F199" s="123" t="s">
        <v>520</v>
      </c>
      <c r="G199" s="123">
        <v>-29</v>
      </c>
      <c r="H199" s="123">
        <v>-26</v>
      </c>
      <c r="I199" s="123">
        <v>-25</v>
      </c>
      <c r="J199" s="123">
        <v>-23</v>
      </c>
      <c r="K199" s="123">
        <v>-13</v>
      </c>
      <c r="L199" s="123">
        <v>-33</v>
      </c>
      <c r="M199" s="123">
        <v>5.4</v>
      </c>
      <c r="N199" s="123">
        <v>208</v>
      </c>
      <c r="O199" s="123">
        <v>-5.8</v>
      </c>
      <c r="P199" s="123">
        <v>316</v>
      </c>
      <c r="Q199" s="123">
        <v>-2.4</v>
      </c>
      <c r="R199" s="123">
        <v>365</v>
      </c>
      <c r="S199" s="123">
        <v>-0.8</v>
      </c>
      <c r="T199" s="123">
        <v>88</v>
      </c>
      <c r="U199" s="123">
        <v>88</v>
      </c>
      <c r="V199" s="123">
        <v>170</v>
      </c>
      <c r="W199" s="123" t="s">
        <v>686</v>
      </c>
      <c r="X199" s="123">
        <v>9.9</v>
      </c>
      <c r="Y199" s="123">
        <v>8</v>
      </c>
    </row>
    <row r="200" spans="1:25" ht="15">
      <c r="A200" s="34">
        <f t="shared" si="9"/>
        <v>30</v>
      </c>
      <c r="B200" s="122" t="s">
        <v>729</v>
      </c>
      <c r="C200" s="122" t="str">
        <f t="shared" si="10"/>
        <v>Ненецкий АО  (Архангельская область)4</v>
      </c>
      <c r="D200" s="122">
        <f t="shared" si="11"/>
        <v>30</v>
      </c>
      <c r="E200" s="122">
        <f t="shared" si="12"/>
        <v>4</v>
      </c>
      <c r="F200" s="123" t="s">
        <v>521</v>
      </c>
      <c r="G200" s="123">
        <v>-49</v>
      </c>
      <c r="H200" s="123">
        <v>-47</v>
      </c>
      <c r="I200" s="123">
        <v>-43</v>
      </c>
      <c r="J200" s="123">
        <v>-41</v>
      </c>
      <c r="K200" s="123">
        <v>-23</v>
      </c>
      <c r="L200" s="123">
        <v>-51</v>
      </c>
      <c r="M200" s="123">
        <v>10</v>
      </c>
      <c r="N200" s="123">
        <v>215</v>
      </c>
      <c r="O200" s="123">
        <v>-10.7</v>
      </c>
      <c r="P200" s="123">
        <v>285</v>
      </c>
      <c r="Q200" s="123">
        <v>-7.1</v>
      </c>
      <c r="R200" s="123">
        <v>309</v>
      </c>
      <c r="S200" s="123">
        <v>-5.8</v>
      </c>
      <c r="T200" s="123">
        <v>82</v>
      </c>
      <c r="U200" s="123">
        <v>81</v>
      </c>
      <c r="V200" s="123">
        <v>148</v>
      </c>
      <c r="W200" s="123" t="s">
        <v>684</v>
      </c>
      <c r="X200" s="123" t="s">
        <v>81</v>
      </c>
      <c r="Y200" s="123">
        <v>3.7</v>
      </c>
    </row>
    <row r="201" spans="1:25" ht="15">
      <c r="A201" s="34">
        <f aca="true" t="shared" si="13" ref="A201:A264">D201</f>
        <v>30</v>
      </c>
      <c r="B201" s="122" t="s">
        <v>729</v>
      </c>
      <c r="C201" s="122" t="str">
        <f aca="true" t="shared" si="14" ref="C201:C264">B201&amp;E201</f>
        <v>Ненецкий АО  (Архангельская область)5</v>
      </c>
      <c r="D201" s="122">
        <f aca="true" t="shared" si="15" ref="D201:D264">IF(B200=B201,D200,D200+1)</f>
        <v>30</v>
      </c>
      <c r="E201" s="122">
        <f t="shared" si="12"/>
        <v>5</v>
      </c>
      <c r="F201" s="123" t="s">
        <v>522</v>
      </c>
      <c r="G201" s="123">
        <v>-44</v>
      </c>
      <c r="H201" s="123">
        <v>-43</v>
      </c>
      <c r="I201" s="123">
        <v>-41</v>
      </c>
      <c r="J201" s="123">
        <v>-39</v>
      </c>
      <c r="K201" s="123">
        <v>-20</v>
      </c>
      <c r="L201" s="123">
        <v>-48</v>
      </c>
      <c r="M201" s="123">
        <v>9</v>
      </c>
      <c r="N201" s="123">
        <v>218</v>
      </c>
      <c r="O201" s="123">
        <v>-11.4</v>
      </c>
      <c r="P201" s="123">
        <v>289</v>
      </c>
      <c r="Q201" s="123">
        <v>-7.5</v>
      </c>
      <c r="R201" s="123">
        <v>309</v>
      </c>
      <c r="S201" s="123">
        <v>-6.5</v>
      </c>
      <c r="T201" s="123">
        <v>82</v>
      </c>
      <c r="U201" s="123">
        <v>82</v>
      </c>
      <c r="V201" s="123">
        <v>132</v>
      </c>
      <c r="W201" s="123" t="s">
        <v>686</v>
      </c>
      <c r="X201" s="123">
        <v>4.3</v>
      </c>
      <c r="Y201" s="123">
        <v>4.2</v>
      </c>
    </row>
    <row r="202" spans="1:25" ht="15">
      <c r="A202" s="34">
        <f t="shared" si="13"/>
        <v>30</v>
      </c>
      <c r="B202" s="122" t="s">
        <v>729</v>
      </c>
      <c r="C202" s="122" t="str">
        <f t="shared" si="14"/>
        <v>Ненецкий АО  (Архангельская область)6</v>
      </c>
      <c r="D202" s="122">
        <f t="shared" si="15"/>
        <v>30</v>
      </c>
      <c r="E202" s="122">
        <f aca="true" t="shared" si="16" ref="E202:E265">IF(D201=D202,E201+1,1)</f>
        <v>6</v>
      </c>
      <c r="F202" s="123" t="s">
        <v>523</v>
      </c>
      <c r="G202" s="123">
        <v>-39</v>
      </c>
      <c r="H202" s="123">
        <v>-37</v>
      </c>
      <c r="I202" s="123">
        <v>-34</v>
      </c>
      <c r="J202" s="123">
        <v>-32</v>
      </c>
      <c r="K202" s="123">
        <v>-22</v>
      </c>
      <c r="L202" s="123">
        <v>-40</v>
      </c>
      <c r="M202" s="123">
        <v>8.6</v>
      </c>
      <c r="N202" s="123">
        <v>181</v>
      </c>
      <c r="O202" s="123">
        <v>-8.4</v>
      </c>
      <c r="P202" s="123">
        <v>330</v>
      </c>
      <c r="Q202" s="123">
        <v>-6.2</v>
      </c>
      <c r="R202" s="123">
        <v>365</v>
      </c>
      <c r="S202" s="123">
        <v>-4.5</v>
      </c>
      <c r="T202" s="123">
        <v>86</v>
      </c>
      <c r="U202" s="123">
        <v>86</v>
      </c>
      <c r="V202" s="123">
        <v>167</v>
      </c>
      <c r="W202" s="123" t="s">
        <v>684</v>
      </c>
      <c r="X202" s="123" t="s">
        <v>81</v>
      </c>
      <c r="Y202" s="123">
        <v>6.6</v>
      </c>
    </row>
    <row r="203" spans="1:25" ht="15">
      <c r="A203" s="34">
        <f t="shared" si="13"/>
        <v>30</v>
      </c>
      <c r="B203" s="122" t="s">
        <v>729</v>
      </c>
      <c r="C203" s="122" t="str">
        <f t="shared" si="14"/>
        <v>Ненецкий АО  (Архангельская область)7</v>
      </c>
      <c r="D203" s="122">
        <f t="shared" si="15"/>
        <v>30</v>
      </c>
      <c r="E203" s="122">
        <f t="shared" si="16"/>
        <v>7</v>
      </c>
      <c r="F203" s="123" t="s">
        <v>524</v>
      </c>
      <c r="G203" s="123">
        <v>-48</v>
      </c>
      <c r="H203" s="123">
        <v>-46</v>
      </c>
      <c r="I203" s="123">
        <v>-43</v>
      </c>
      <c r="J203" s="123">
        <v>-42</v>
      </c>
      <c r="K203" s="123">
        <v>-25</v>
      </c>
      <c r="L203" s="123">
        <v>-53</v>
      </c>
      <c r="M203" s="123">
        <v>9.5</v>
      </c>
      <c r="N203" s="123">
        <v>229</v>
      </c>
      <c r="O203" s="123">
        <v>-13.3</v>
      </c>
      <c r="P203" s="123">
        <v>296</v>
      </c>
      <c r="Q203" s="123">
        <v>-8.6</v>
      </c>
      <c r="R203" s="123">
        <v>318</v>
      </c>
      <c r="S203" s="123">
        <v>-7.3</v>
      </c>
      <c r="T203" s="123">
        <v>83</v>
      </c>
      <c r="U203" s="123">
        <v>82</v>
      </c>
      <c r="V203" s="123">
        <v>118</v>
      </c>
      <c r="W203" s="123" t="s">
        <v>686</v>
      </c>
      <c r="X203" s="123">
        <v>7.2</v>
      </c>
      <c r="Y203" s="123">
        <v>4.4</v>
      </c>
    </row>
    <row r="204" spans="1:25" ht="15">
      <c r="A204" s="34">
        <f t="shared" si="13"/>
        <v>31</v>
      </c>
      <c r="B204" s="122" t="s">
        <v>287</v>
      </c>
      <c r="C204" s="122" t="str">
        <f t="shared" si="14"/>
        <v>Нижегородская область1</v>
      </c>
      <c r="D204" s="122">
        <f t="shared" si="15"/>
        <v>31</v>
      </c>
      <c r="E204" s="122">
        <f t="shared" si="16"/>
        <v>1</v>
      </c>
      <c r="F204" s="123" t="s">
        <v>288</v>
      </c>
      <c r="G204" s="123">
        <v>-40</v>
      </c>
      <c r="H204" s="123">
        <v>-36</v>
      </c>
      <c r="I204" s="123">
        <v>-35</v>
      </c>
      <c r="J204" s="123">
        <v>-32</v>
      </c>
      <c r="K204" s="123">
        <v>-17</v>
      </c>
      <c r="L204" s="123">
        <v>-43</v>
      </c>
      <c r="M204" s="123">
        <v>7</v>
      </c>
      <c r="N204" s="123">
        <v>156</v>
      </c>
      <c r="O204" s="123">
        <v>-8.1</v>
      </c>
      <c r="P204" s="123">
        <v>216</v>
      </c>
      <c r="Q204" s="123">
        <v>-4.7</v>
      </c>
      <c r="R204" s="123">
        <v>232</v>
      </c>
      <c r="S204" s="123">
        <v>-3.8</v>
      </c>
      <c r="T204" s="123">
        <v>85</v>
      </c>
      <c r="U204" s="123">
        <v>84</v>
      </c>
      <c r="V204" s="123">
        <v>238</v>
      </c>
      <c r="W204" s="123" t="s">
        <v>684</v>
      </c>
      <c r="X204" s="123">
        <v>7.5</v>
      </c>
      <c r="Y204" s="123">
        <v>4.1</v>
      </c>
    </row>
    <row r="205" spans="1:25" ht="15">
      <c r="A205" s="34">
        <f t="shared" si="13"/>
        <v>31</v>
      </c>
      <c r="B205" s="122" t="s">
        <v>287</v>
      </c>
      <c r="C205" s="122" t="str">
        <f t="shared" si="14"/>
        <v>Нижегородская область2</v>
      </c>
      <c r="D205" s="122">
        <f t="shared" si="15"/>
        <v>31</v>
      </c>
      <c r="E205" s="122">
        <f t="shared" si="16"/>
        <v>2</v>
      </c>
      <c r="F205" s="123" t="s">
        <v>289</v>
      </c>
      <c r="G205" s="123">
        <v>-38</v>
      </c>
      <c r="H205" s="123">
        <v>-34</v>
      </c>
      <c r="I205" s="123">
        <v>-33</v>
      </c>
      <c r="J205" s="123">
        <v>-30</v>
      </c>
      <c r="K205" s="123">
        <v>-16</v>
      </c>
      <c r="L205" s="123">
        <v>-45</v>
      </c>
      <c r="M205" s="123">
        <v>6.9</v>
      </c>
      <c r="N205" s="123">
        <v>149</v>
      </c>
      <c r="O205" s="123">
        <v>-7.3</v>
      </c>
      <c r="P205" s="123">
        <v>212</v>
      </c>
      <c r="Q205" s="123">
        <v>-4</v>
      </c>
      <c r="R205" s="123">
        <v>228</v>
      </c>
      <c r="S205" s="123">
        <v>-3.1</v>
      </c>
      <c r="T205" s="123">
        <v>85</v>
      </c>
      <c r="U205" s="123">
        <v>82</v>
      </c>
      <c r="V205" s="123">
        <v>232</v>
      </c>
      <c r="W205" s="123" t="s">
        <v>684</v>
      </c>
      <c r="X205" s="123" t="s">
        <v>81</v>
      </c>
      <c r="Y205" s="123">
        <v>3.4</v>
      </c>
    </row>
    <row r="206" spans="1:25" ht="24">
      <c r="A206" s="34">
        <f t="shared" si="13"/>
        <v>31</v>
      </c>
      <c r="B206" s="122" t="s">
        <v>287</v>
      </c>
      <c r="C206" s="122" t="str">
        <f t="shared" si="14"/>
        <v>Нижегородская область3</v>
      </c>
      <c r="D206" s="122">
        <f t="shared" si="15"/>
        <v>31</v>
      </c>
      <c r="E206" s="122">
        <f t="shared" si="16"/>
        <v>3</v>
      </c>
      <c r="F206" s="123" t="s">
        <v>730</v>
      </c>
      <c r="G206" s="123">
        <v>-38</v>
      </c>
      <c r="H206" s="123">
        <v>-34</v>
      </c>
      <c r="I206" s="123">
        <v>-34</v>
      </c>
      <c r="J206" s="123">
        <v>-31</v>
      </c>
      <c r="K206" s="123">
        <v>-17</v>
      </c>
      <c r="L206" s="123">
        <v>-41</v>
      </c>
      <c r="M206" s="123">
        <v>6.1</v>
      </c>
      <c r="N206" s="123">
        <v>151</v>
      </c>
      <c r="O206" s="123">
        <v>-7.5</v>
      </c>
      <c r="P206" s="123">
        <v>215</v>
      </c>
      <c r="Q206" s="123">
        <v>-4.1</v>
      </c>
      <c r="R206" s="123">
        <v>231</v>
      </c>
      <c r="S206" s="123">
        <v>-3.2</v>
      </c>
      <c r="T206" s="123">
        <v>84</v>
      </c>
      <c r="U206" s="123">
        <v>80</v>
      </c>
      <c r="V206" s="123">
        <v>172</v>
      </c>
      <c r="W206" s="123" t="s">
        <v>684</v>
      </c>
      <c r="X206" s="123">
        <v>5.1</v>
      </c>
      <c r="Y206" s="123">
        <v>3.7</v>
      </c>
    </row>
    <row r="207" spans="1:25" ht="15">
      <c r="A207" s="34">
        <f t="shared" si="13"/>
        <v>32</v>
      </c>
      <c r="B207" s="122" t="s">
        <v>290</v>
      </c>
      <c r="C207" s="122" t="str">
        <f t="shared" si="14"/>
        <v>Новгородская область1</v>
      </c>
      <c r="D207" s="122">
        <f t="shared" si="15"/>
        <v>32</v>
      </c>
      <c r="E207" s="122">
        <f t="shared" si="16"/>
        <v>1</v>
      </c>
      <c r="F207" s="123" t="s">
        <v>291</v>
      </c>
      <c r="G207" s="123">
        <v>-39</v>
      </c>
      <c r="H207" s="123">
        <v>-34</v>
      </c>
      <c r="I207" s="123">
        <v>-32</v>
      </c>
      <c r="J207" s="123">
        <v>-29</v>
      </c>
      <c r="K207" s="123">
        <v>-13</v>
      </c>
      <c r="L207" s="123">
        <v>-54</v>
      </c>
      <c r="M207" s="123">
        <v>6.6</v>
      </c>
      <c r="N207" s="123">
        <v>145</v>
      </c>
      <c r="O207" s="123">
        <v>-6.4</v>
      </c>
      <c r="P207" s="123">
        <v>220</v>
      </c>
      <c r="Q207" s="123">
        <v>-2.8</v>
      </c>
      <c r="R207" s="123">
        <v>239</v>
      </c>
      <c r="S207" s="123">
        <v>-1.8</v>
      </c>
      <c r="T207" s="123">
        <v>85</v>
      </c>
      <c r="U207" s="123">
        <v>83</v>
      </c>
      <c r="V207" s="123">
        <v>144</v>
      </c>
      <c r="W207" s="123" t="s">
        <v>689</v>
      </c>
      <c r="X207" s="123">
        <v>3.9</v>
      </c>
      <c r="Y207" s="123">
        <v>3.4</v>
      </c>
    </row>
    <row r="208" spans="1:25" ht="24">
      <c r="A208" s="34">
        <f t="shared" si="13"/>
        <v>32</v>
      </c>
      <c r="B208" s="122" t="s">
        <v>290</v>
      </c>
      <c r="C208" s="122" t="str">
        <f t="shared" si="14"/>
        <v>Новгородская область2</v>
      </c>
      <c r="D208" s="122">
        <f t="shared" si="15"/>
        <v>32</v>
      </c>
      <c r="E208" s="122">
        <f t="shared" si="16"/>
        <v>2</v>
      </c>
      <c r="F208" s="123" t="s">
        <v>731</v>
      </c>
      <c r="G208" s="123">
        <v>-38</v>
      </c>
      <c r="H208" s="123">
        <v>-31</v>
      </c>
      <c r="I208" s="123">
        <v>-33</v>
      </c>
      <c r="J208" s="123">
        <v>-27</v>
      </c>
      <c r="K208" s="123">
        <v>-14</v>
      </c>
      <c r="L208" s="123">
        <v>-45</v>
      </c>
      <c r="M208" s="123">
        <v>6.8</v>
      </c>
      <c r="N208" s="123">
        <v>143</v>
      </c>
      <c r="O208" s="123">
        <v>-5.7</v>
      </c>
      <c r="P208" s="123">
        <v>221</v>
      </c>
      <c r="Q208" s="123">
        <v>-2.3</v>
      </c>
      <c r="R208" s="123">
        <v>239</v>
      </c>
      <c r="S208" s="123">
        <v>-1.4</v>
      </c>
      <c r="T208" s="123">
        <v>85</v>
      </c>
      <c r="U208" s="123">
        <v>85</v>
      </c>
      <c r="V208" s="123">
        <v>176</v>
      </c>
      <c r="W208" s="123" t="s">
        <v>686</v>
      </c>
      <c r="X208" s="123">
        <v>6.6</v>
      </c>
      <c r="Y208" s="123">
        <v>4.6</v>
      </c>
    </row>
    <row r="209" spans="1:25" ht="15">
      <c r="A209" s="34">
        <f t="shared" si="13"/>
        <v>33</v>
      </c>
      <c r="B209" s="122" t="s">
        <v>292</v>
      </c>
      <c r="C209" s="122" t="str">
        <f t="shared" si="14"/>
        <v>Новосибирская область1</v>
      </c>
      <c r="D209" s="122">
        <f t="shared" si="15"/>
        <v>33</v>
      </c>
      <c r="E209" s="122">
        <f t="shared" si="16"/>
        <v>1</v>
      </c>
      <c r="F209" s="123" t="s">
        <v>293</v>
      </c>
      <c r="G209" s="123">
        <v>-44</v>
      </c>
      <c r="H209" s="123">
        <v>-42</v>
      </c>
      <c r="I209" s="123">
        <v>-42</v>
      </c>
      <c r="J209" s="123">
        <v>-39</v>
      </c>
      <c r="K209" s="123">
        <v>-25</v>
      </c>
      <c r="L209" s="123">
        <v>-48</v>
      </c>
      <c r="M209" s="123">
        <v>9.2</v>
      </c>
      <c r="N209" s="123">
        <v>177</v>
      </c>
      <c r="O209" s="123">
        <v>-12.9</v>
      </c>
      <c r="P209" s="123">
        <v>230</v>
      </c>
      <c r="Q209" s="123">
        <v>-9</v>
      </c>
      <c r="R209" s="123">
        <v>243</v>
      </c>
      <c r="S209" s="123">
        <v>-8</v>
      </c>
      <c r="T209" s="123">
        <v>82</v>
      </c>
      <c r="U209" s="123">
        <v>81</v>
      </c>
      <c r="V209" s="123">
        <v>104</v>
      </c>
      <c r="W209" s="123" t="s">
        <v>684</v>
      </c>
      <c r="X209" s="123">
        <v>6.5</v>
      </c>
      <c r="Y209" s="123">
        <v>6.3</v>
      </c>
    </row>
    <row r="210" spans="1:25" ht="15">
      <c r="A210" s="34">
        <f t="shared" si="13"/>
        <v>33</v>
      </c>
      <c r="B210" s="122" t="s">
        <v>292</v>
      </c>
      <c r="C210" s="122" t="str">
        <f t="shared" si="14"/>
        <v>Новосибирская область2</v>
      </c>
      <c r="D210" s="122">
        <f t="shared" si="15"/>
        <v>33</v>
      </c>
      <c r="E210" s="122">
        <f t="shared" si="16"/>
        <v>2</v>
      </c>
      <c r="F210" s="123" t="s">
        <v>294</v>
      </c>
      <c r="G210" s="123">
        <v>-42</v>
      </c>
      <c r="H210" s="123">
        <v>-42</v>
      </c>
      <c r="I210" s="123">
        <v>-40</v>
      </c>
      <c r="J210" s="123">
        <v>-39</v>
      </c>
      <c r="K210" s="123">
        <v>-22</v>
      </c>
      <c r="L210" s="123">
        <v>-51</v>
      </c>
      <c r="M210" s="123">
        <v>8.1</v>
      </c>
      <c r="N210" s="123">
        <v>173</v>
      </c>
      <c r="O210" s="123">
        <v>-11.7</v>
      </c>
      <c r="P210" s="123">
        <v>228</v>
      </c>
      <c r="Q210" s="123">
        <v>-7.9</v>
      </c>
      <c r="R210" s="123">
        <v>246</v>
      </c>
      <c r="S210" s="123">
        <v>-6.6</v>
      </c>
      <c r="T210" s="123">
        <v>80</v>
      </c>
      <c r="U210" s="123">
        <v>77</v>
      </c>
      <c r="V210" s="123">
        <v>123</v>
      </c>
      <c r="W210" s="123" t="s">
        <v>684</v>
      </c>
      <c r="X210" s="123">
        <v>3.9</v>
      </c>
      <c r="Y210" s="123">
        <v>2.9</v>
      </c>
    </row>
    <row r="211" spans="1:25" ht="15">
      <c r="A211" s="34">
        <f t="shared" si="13"/>
        <v>33</v>
      </c>
      <c r="B211" s="122" t="s">
        <v>292</v>
      </c>
      <c r="C211" s="122" t="str">
        <f t="shared" si="14"/>
        <v>Новосибирская область3</v>
      </c>
      <c r="D211" s="122">
        <f t="shared" si="15"/>
        <v>33</v>
      </c>
      <c r="E211" s="122">
        <f t="shared" si="16"/>
        <v>3</v>
      </c>
      <c r="F211" s="123" t="s">
        <v>295</v>
      </c>
      <c r="G211" s="123">
        <v>-42</v>
      </c>
      <c r="H211" s="123">
        <v>-41</v>
      </c>
      <c r="I211" s="123">
        <v>-40</v>
      </c>
      <c r="J211" s="123">
        <v>-37</v>
      </c>
      <c r="K211" s="123">
        <v>-24</v>
      </c>
      <c r="L211" s="123">
        <v>-46</v>
      </c>
      <c r="M211" s="123">
        <v>9.5</v>
      </c>
      <c r="N211" s="123">
        <v>169</v>
      </c>
      <c r="O211" s="123">
        <v>-12.7</v>
      </c>
      <c r="P211" s="123">
        <v>218</v>
      </c>
      <c r="Q211" s="123">
        <v>-8.9</v>
      </c>
      <c r="R211" s="123">
        <v>232</v>
      </c>
      <c r="S211" s="123">
        <v>-7.8</v>
      </c>
      <c r="T211" s="123">
        <v>80</v>
      </c>
      <c r="U211" s="123">
        <v>79</v>
      </c>
      <c r="V211" s="123">
        <v>68</v>
      </c>
      <c r="W211" s="123" t="s">
        <v>684</v>
      </c>
      <c r="X211" s="123" t="s">
        <v>81</v>
      </c>
      <c r="Y211" s="123" t="s">
        <v>685</v>
      </c>
    </row>
    <row r="212" spans="1:25" ht="15">
      <c r="A212" s="34">
        <f t="shared" si="13"/>
        <v>33</v>
      </c>
      <c r="B212" s="122" t="s">
        <v>292</v>
      </c>
      <c r="C212" s="122" t="str">
        <f t="shared" si="14"/>
        <v>Новосибирская область4</v>
      </c>
      <c r="D212" s="122">
        <f t="shared" si="15"/>
        <v>33</v>
      </c>
      <c r="E212" s="122">
        <f t="shared" si="16"/>
        <v>4</v>
      </c>
      <c r="F212" s="123" t="s">
        <v>296</v>
      </c>
      <c r="G212" s="123">
        <v>-45</v>
      </c>
      <c r="H212" s="123">
        <v>-42</v>
      </c>
      <c r="I212" s="123">
        <v>-43</v>
      </c>
      <c r="J212" s="123">
        <v>-39</v>
      </c>
      <c r="K212" s="123">
        <v>-25</v>
      </c>
      <c r="L212" s="123">
        <v>-50</v>
      </c>
      <c r="M212" s="123">
        <v>9.3</v>
      </c>
      <c r="N212" s="123">
        <v>175</v>
      </c>
      <c r="O212" s="123">
        <v>-12.9</v>
      </c>
      <c r="P212" s="123">
        <v>228</v>
      </c>
      <c r="Q212" s="123">
        <v>-8.9</v>
      </c>
      <c r="R212" s="123">
        <v>242</v>
      </c>
      <c r="S212" s="123">
        <v>-7.9</v>
      </c>
      <c r="T212" s="123">
        <v>81</v>
      </c>
      <c r="U212" s="123">
        <v>80</v>
      </c>
      <c r="V212" s="123">
        <v>90</v>
      </c>
      <c r="W212" s="123" t="s">
        <v>684</v>
      </c>
      <c r="X212" s="123" t="s">
        <v>81</v>
      </c>
      <c r="Y212" s="123" t="s">
        <v>685</v>
      </c>
    </row>
    <row r="213" spans="1:25" ht="15">
      <c r="A213" s="34">
        <f t="shared" si="13"/>
        <v>33</v>
      </c>
      <c r="B213" s="122" t="s">
        <v>292</v>
      </c>
      <c r="C213" s="122" t="str">
        <f t="shared" si="14"/>
        <v>Новосибирская область5</v>
      </c>
      <c r="D213" s="122">
        <f t="shared" si="15"/>
        <v>33</v>
      </c>
      <c r="E213" s="122">
        <f t="shared" si="16"/>
        <v>5</v>
      </c>
      <c r="F213" s="123" t="s">
        <v>297</v>
      </c>
      <c r="G213" s="123">
        <v>-42</v>
      </c>
      <c r="H213" s="123">
        <v>-41</v>
      </c>
      <c r="I213" s="123">
        <v>-40</v>
      </c>
      <c r="J213" s="123">
        <v>-38</v>
      </c>
      <c r="K213" s="123">
        <v>-23</v>
      </c>
      <c r="L213" s="123">
        <v>-47</v>
      </c>
      <c r="M213" s="123">
        <v>8.7</v>
      </c>
      <c r="N213" s="123">
        <v>167</v>
      </c>
      <c r="O213" s="123">
        <v>-12.6</v>
      </c>
      <c r="P213" s="123">
        <v>215</v>
      </c>
      <c r="Q213" s="123">
        <v>-8.9</v>
      </c>
      <c r="R213" s="123">
        <v>232</v>
      </c>
      <c r="S213" s="123">
        <v>-7.6</v>
      </c>
      <c r="T213" s="123">
        <v>80</v>
      </c>
      <c r="U213" s="123">
        <v>79</v>
      </c>
      <c r="V213" s="123">
        <v>65</v>
      </c>
      <c r="W213" s="123" t="s">
        <v>686</v>
      </c>
      <c r="X213" s="123">
        <v>5.7</v>
      </c>
      <c r="Y213" s="123">
        <v>4.7</v>
      </c>
    </row>
    <row r="214" spans="1:25" ht="15">
      <c r="A214" s="34">
        <f t="shared" si="13"/>
        <v>33</v>
      </c>
      <c r="B214" s="122" t="s">
        <v>292</v>
      </c>
      <c r="C214" s="122" t="str">
        <f t="shared" si="14"/>
        <v>Новосибирская область6</v>
      </c>
      <c r="D214" s="122">
        <f t="shared" si="15"/>
        <v>33</v>
      </c>
      <c r="E214" s="122">
        <f t="shared" si="16"/>
        <v>6</v>
      </c>
      <c r="F214" s="123" t="s">
        <v>298</v>
      </c>
      <c r="G214" s="123">
        <v>-46</v>
      </c>
      <c r="H214" s="123">
        <v>-43</v>
      </c>
      <c r="I214" s="123">
        <v>-42</v>
      </c>
      <c r="J214" s="123">
        <v>-40</v>
      </c>
      <c r="K214" s="123">
        <v>-25</v>
      </c>
      <c r="L214" s="123">
        <v>-52</v>
      </c>
      <c r="M214" s="123">
        <v>9.9</v>
      </c>
      <c r="N214" s="123">
        <v>176</v>
      </c>
      <c r="O214" s="123">
        <v>-12.9</v>
      </c>
      <c r="P214" s="123">
        <v>231</v>
      </c>
      <c r="Q214" s="123">
        <v>-8.9</v>
      </c>
      <c r="R214" s="123">
        <v>248</v>
      </c>
      <c r="S214" s="123">
        <v>7.7</v>
      </c>
      <c r="T214" s="123">
        <v>80</v>
      </c>
      <c r="U214" s="123">
        <v>78</v>
      </c>
      <c r="V214" s="123">
        <v>87</v>
      </c>
      <c r="W214" s="123" t="s">
        <v>684</v>
      </c>
      <c r="X214" s="123" t="s">
        <v>81</v>
      </c>
      <c r="Y214" s="123" t="s">
        <v>685</v>
      </c>
    </row>
    <row r="215" spans="1:25" ht="15">
      <c r="A215" s="34">
        <f t="shared" si="13"/>
        <v>33</v>
      </c>
      <c r="B215" s="122" t="s">
        <v>292</v>
      </c>
      <c r="C215" s="122" t="str">
        <f t="shared" si="14"/>
        <v>Новосибирская область7</v>
      </c>
      <c r="D215" s="122">
        <f t="shared" si="15"/>
        <v>33</v>
      </c>
      <c r="E215" s="122">
        <f t="shared" si="16"/>
        <v>7</v>
      </c>
      <c r="F215" s="123" t="s">
        <v>299</v>
      </c>
      <c r="G215" s="123">
        <v>-43</v>
      </c>
      <c r="H215" s="123">
        <v>-41</v>
      </c>
      <c r="I215" s="123">
        <v>-41</v>
      </c>
      <c r="J215" s="123">
        <v>-37</v>
      </c>
      <c r="K215" s="123">
        <v>-22</v>
      </c>
      <c r="L215" s="123">
        <v>-50</v>
      </c>
      <c r="M215" s="123">
        <v>9</v>
      </c>
      <c r="N215" s="123">
        <v>169</v>
      </c>
      <c r="O215" s="123">
        <v>-11.8</v>
      </c>
      <c r="P215" s="123">
        <v>221</v>
      </c>
      <c r="Q215" s="123">
        <v>-8.1</v>
      </c>
      <c r="R215" s="123">
        <v>238</v>
      </c>
      <c r="S215" s="123">
        <v>-6.9</v>
      </c>
      <c r="T215" s="123">
        <v>79</v>
      </c>
      <c r="U215" s="123">
        <v>76</v>
      </c>
      <c r="V215" s="123">
        <v>104</v>
      </c>
      <c r="W215" s="123" t="s">
        <v>686</v>
      </c>
      <c r="X215" s="123">
        <v>4.7</v>
      </c>
      <c r="Y215" s="123">
        <v>3.7</v>
      </c>
    </row>
    <row r="216" spans="1:25" ht="15">
      <c r="A216" s="34">
        <f t="shared" si="13"/>
        <v>33</v>
      </c>
      <c r="B216" s="122" t="s">
        <v>292</v>
      </c>
      <c r="C216" s="122" t="str">
        <f t="shared" si="14"/>
        <v>Новосибирская область8</v>
      </c>
      <c r="D216" s="122">
        <f t="shared" si="15"/>
        <v>33</v>
      </c>
      <c r="E216" s="122">
        <f t="shared" si="16"/>
        <v>8</v>
      </c>
      <c r="F216" s="123" t="s">
        <v>300</v>
      </c>
      <c r="G216" s="123">
        <v>-43</v>
      </c>
      <c r="H216" s="123">
        <v>-41</v>
      </c>
      <c r="I216" s="123">
        <v>-40</v>
      </c>
      <c r="J216" s="123">
        <v>-38</v>
      </c>
      <c r="K216" s="123">
        <v>-23</v>
      </c>
      <c r="L216" s="123">
        <v>-50</v>
      </c>
      <c r="M216" s="123">
        <v>8.7</v>
      </c>
      <c r="N216" s="123">
        <v>168</v>
      </c>
      <c r="O216" s="123">
        <v>-12.2</v>
      </c>
      <c r="P216" s="123">
        <v>220</v>
      </c>
      <c r="Q216" s="123">
        <v>-8.3</v>
      </c>
      <c r="R216" s="123">
        <v>236</v>
      </c>
      <c r="S216" s="123">
        <v>-7.1</v>
      </c>
      <c r="T216" s="123">
        <v>81</v>
      </c>
      <c r="U216" s="123">
        <v>80</v>
      </c>
      <c r="V216" s="123">
        <v>88</v>
      </c>
      <c r="W216" s="123" t="s">
        <v>684</v>
      </c>
      <c r="X216" s="123">
        <v>3.7</v>
      </c>
      <c r="Y216" s="123">
        <v>3.4</v>
      </c>
    </row>
    <row r="217" spans="1:25" ht="15">
      <c r="A217" s="34">
        <f t="shared" si="13"/>
        <v>33</v>
      </c>
      <c r="B217" s="122" t="s">
        <v>292</v>
      </c>
      <c r="C217" s="122" t="str">
        <f t="shared" si="14"/>
        <v>Новосибирская область9</v>
      </c>
      <c r="D217" s="122">
        <f t="shared" si="15"/>
        <v>33</v>
      </c>
      <c r="E217" s="122">
        <f t="shared" si="16"/>
        <v>9</v>
      </c>
      <c r="F217" s="123" t="s">
        <v>301</v>
      </c>
      <c r="G217" s="123">
        <v>-44</v>
      </c>
      <c r="H217" s="123">
        <v>-42</v>
      </c>
      <c r="I217" s="123">
        <v>-42</v>
      </c>
      <c r="J217" s="123">
        <v>-39</v>
      </c>
      <c r="K217" s="123">
        <v>-25</v>
      </c>
      <c r="L217" s="123">
        <v>-52</v>
      </c>
      <c r="M217" s="123">
        <v>9.2</v>
      </c>
      <c r="N217" s="123">
        <v>177</v>
      </c>
      <c r="O217" s="123">
        <v>-12.7</v>
      </c>
      <c r="P217" s="123">
        <v>230</v>
      </c>
      <c r="Q217" s="123">
        <v>-8.8</v>
      </c>
      <c r="R217" s="123">
        <v>244</v>
      </c>
      <c r="S217" s="123">
        <v>-7.8</v>
      </c>
      <c r="T217" s="123">
        <v>80</v>
      </c>
      <c r="U217" s="123">
        <v>79</v>
      </c>
      <c r="V217" s="123">
        <v>111</v>
      </c>
      <c r="W217" s="123" t="s">
        <v>684</v>
      </c>
      <c r="X217" s="123">
        <v>6.2</v>
      </c>
      <c r="Y217" s="123" t="s">
        <v>685</v>
      </c>
    </row>
    <row r="218" spans="1:25" ht="15">
      <c r="A218" s="34">
        <f t="shared" si="13"/>
        <v>34</v>
      </c>
      <c r="B218" s="122" t="s">
        <v>302</v>
      </c>
      <c r="C218" s="122" t="str">
        <f t="shared" si="14"/>
        <v>Омская область1</v>
      </c>
      <c r="D218" s="122">
        <f t="shared" si="15"/>
        <v>34</v>
      </c>
      <c r="E218" s="122">
        <f t="shared" si="16"/>
        <v>1</v>
      </c>
      <c r="F218" s="123" t="s">
        <v>303</v>
      </c>
      <c r="G218" s="123">
        <v>-43</v>
      </c>
      <c r="H218" s="123">
        <v>-40</v>
      </c>
      <c r="I218" s="123">
        <v>-39</v>
      </c>
      <c r="J218" s="123">
        <v>-36</v>
      </c>
      <c r="K218" s="123">
        <v>-24</v>
      </c>
      <c r="L218" s="123">
        <v>-46</v>
      </c>
      <c r="M218" s="123">
        <v>9.4</v>
      </c>
      <c r="N218" s="123">
        <v>174</v>
      </c>
      <c r="O218" s="123">
        <v>-12.3</v>
      </c>
      <c r="P218" s="123">
        <v>225</v>
      </c>
      <c r="Q218" s="123">
        <v>-8.6</v>
      </c>
      <c r="R218" s="123">
        <v>238</v>
      </c>
      <c r="S218" s="123">
        <v>-7.7</v>
      </c>
      <c r="T218" s="123">
        <v>82</v>
      </c>
      <c r="U218" s="123">
        <v>80</v>
      </c>
      <c r="V218" s="123">
        <v>78</v>
      </c>
      <c r="W218" s="123" t="s">
        <v>684</v>
      </c>
      <c r="X218" s="123">
        <v>5.2</v>
      </c>
      <c r="Y218" s="123" t="s">
        <v>685</v>
      </c>
    </row>
    <row r="219" spans="1:25" ht="15">
      <c r="A219" s="34">
        <f t="shared" si="13"/>
        <v>34</v>
      </c>
      <c r="B219" s="122" t="s">
        <v>302</v>
      </c>
      <c r="C219" s="122" t="str">
        <f t="shared" si="14"/>
        <v>Омская область2</v>
      </c>
      <c r="D219" s="122">
        <f t="shared" si="15"/>
        <v>34</v>
      </c>
      <c r="E219" s="122">
        <f t="shared" si="16"/>
        <v>2</v>
      </c>
      <c r="F219" s="123" t="s">
        <v>304</v>
      </c>
      <c r="G219" s="123">
        <v>-42</v>
      </c>
      <c r="H219" s="123">
        <v>-40</v>
      </c>
      <c r="I219" s="123">
        <v>-38</v>
      </c>
      <c r="J219" s="123">
        <v>-37</v>
      </c>
      <c r="K219" s="123">
        <v>-22</v>
      </c>
      <c r="L219" s="123">
        <v>-49</v>
      </c>
      <c r="M219" s="123">
        <v>8.6</v>
      </c>
      <c r="N219" s="123">
        <v>165</v>
      </c>
      <c r="O219" s="123">
        <v>-11.9</v>
      </c>
      <c r="P219" s="123">
        <v>216</v>
      </c>
      <c r="Q219" s="123">
        <v>-8.1</v>
      </c>
      <c r="R219" s="123">
        <v>232</v>
      </c>
      <c r="S219" s="123">
        <v>-6.9</v>
      </c>
      <c r="T219" s="123">
        <v>80</v>
      </c>
      <c r="U219" s="123">
        <v>78</v>
      </c>
      <c r="V219" s="123">
        <v>104</v>
      </c>
      <c r="W219" s="123" t="s">
        <v>684</v>
      </c>
      <c r="X219" s="123">
        <v>2.8</v>
      </c>
      <c r="Y219" s="123">
        <v>2.8</v>
      </c>
    </row>
    <row r="220" spans="1:25" ht="15">
      <c r="A220" s="34">
        <f t="shared" si="13"/>
        <v>34</v>
      </c>
      <c r="B220" s="122" t="s">
        <v>302</v>
      </c>
      <c r="C220" s="122" t="str">
        <f t="shared" si="14"/>
        <v>Омская область3</v>
      </c>
      <c r="D220" s="122">
        <f t="shared" si="15"/>
        <v>34</v>
      </c>
      <c r="E220" s="122">
        <f t="shared" si="16"/>
        <v>3</v>
      </c>
      <c r="F220" s="123" t="s">
        <v>305</v>
      </c>
      <c r="G220" s="123">
        <v>-46</v>
      </c>
      <c r="H220" s="123">
        <v>-43</v>
      </c>
      <c r="I220" s="123">
        <v>-41</v>
      </c>
      <c r="J220" s="123">
        <v>-38</v>
      </c>
      <c r="K220" s="123">
        <v>-23</v>
      </c>
      <c r="L220" s="123">
        <v>-50</v>
      </c>
      <c r="M220" s="123">
        <v>9.3</v>
      </c>
      <c r="N220" s="123">
        <v>171</v>
      </c>
      <c r="O220" s="123">
        <v>-12.4</v>
      </c>
      <c r="P220" s="123">
        <v>229</v>
      </c>
      <c r="Q220" s="123">
        <v>-8.2</v>
      </c>
      <c r="R220" s="123">
        <v>245</v>
      </c>
      <c r="S220" s="123">
        <v>-7</v>
      </c>
      <c r="T220" s="123">
        <v>78</v>
      </c>
      <c r="U220" s="123">
        <v>78</v>
      </c>
      <c r="V220" s="123">
        <v>97</v>
      </c>
      <c r="W220" s="123" t="s">
        <v>686</v>
      </c>
      <c r="X220" s="123">
        <v>3</v>
      </c>
      <c r="Y220" s="123">
        <v>3</v>
      </c>
    </row>
    <row r="221" spans="1:25" ht="15">
      <c r="A221" s="34">
        <f t="shared" si="13"/>
        <v>34</v>
      </c>
      <c r="B221" s="122" t="s">
        <v>302</v>
      </c>
      <c r="C221" s="122" t="str">
        <f t="shared" si="14"/>
        <v>Омская область4</v>
      </c>
      <c r="D221" s="122">
        <f t="shared" si="15"/>
        <v>34</v>
      </c>
      <c r="E221" s="122">
        <f t="shared" si="16"/>
        <v>4</v>
      </c>
      <c r="F221" s="123" t="s">
        <v>306</v>
      </c>
      <c r="G221" s="123">
        <v>-41</v>
      </c>
      <c r="H221" s="123">
        <v>-40</v>
      </c>
      <c r="I221" s="123">
        <v>-39</v>
      </c>
      <c r="J221" s="123">
        <v>-37</v>
      </c>
      <c r="K221" s="123">
        <v>-22</v>
      </c>
      <c r="L221" s="123">
        <v>-44</v>
      </c>
      <c r="M221" s="123">
        <v>8.4</v>
      </c>
      <c r="N221" s="123">
        <v>164</v>
      </c>
      <c r="O221" s="123">
        <v>-12.3</v>
      </c>
      <c r="P221" s="123">
        <v>211</v>
      </c>
      <c r="Q221" s="123">
        <v>-8.7</v>
      </c>
      <c r="R221" s="123">
        <v>227</v>
      </c>
      <c r="S221" s="123">
        <v>-7.4</v>
      </c>
      <c r="T221" s="123">
        <v>82</v>
      </c>
      <c r="U221" s="123">
        <v>81</v>
      </c>
      <c r="V221" s="123">
        <v>98</v>
      </c>
      <c r="W221" s="123" t="s">
        <v>684</v>
      </c>
      <c r="X221" s="123">
        <v>3.4</v>
      </c>
      <c r="Y221" s="123">
        <v>3.1</v>
      </c>
    </row>
    <row r="222" spans="1:25" ht="15">
      <c r="A222" s="34">
        <f t="shared" si="13"/>
        <v>35</v>
      </c>
      <c r="B222" s="122" t="s">
        <v>307</v>
      </c>
      <c r="C222" s="122" t="str">
        <f t="shared" si="14"/>
        <v>Оренбургская область1</v>
      </c>
      <c r="D222" s="122">
        <f t="shared" si="15"/>
        <v>35</v>
      </c>
      <c r="E222" s="122">
        <f t="shared" si="16"/>
        <v>1</v>
      </c>
      <c r="F222" s="123" t="s">
        <v>308</v>
      </c>
      <c r="G222" s="123">
        <v>-41</v>
      </c>
      <c r="H222" s="123">
        <v>-38</v>
      </c>
      <c r="I222" s="123">
        <v>-34</v>
      </c>
      <c r="J222" s="123">
        <v>-30</v>
      </c>
      <c r="K222" s="123">
        <v>-20</v>
      </c>
      <c r="L222" s="123">
        <v>-44</v>
      </c>
      <c r="M222" s="123">
        <v>8.1</v>
      </c>
      <c r="N222" s="123">
        <v>153</v>
      </c>
      <c r="O222" s="123">
        <v>-10.6</v>
      </c>
      <c r="P222" s="123">
        <v>204</v>
      </c>
      <c r="Q222" s="123">
        <v>-6.9</v>
      </c>
      <c r="R222" s="123">
        <v>217</v>
      </c>
      <c r="S222" s="123">
        <v>-6</v>
      </c>
      <c r="T222" s="123">
        <v>76</v>
      </c>
      <c r="U222" s="123">
        <v>74</v>
      </c>
      <c r="V222" s="123">
        <v>169</v>
      </c>
      <c r="W222" s="123" t="s">
        <v>690</v>
      </c>
      <c r="X222" s="123">
        <v>5.7</v>
      </c>
      <c r="Y222" s="123">
        <v>4.1</v>
      </c>
    </row>
    <row r="223" spans="1:25" ht="15">
      <c r="A223" s="34">
        <f t="shared" si="13"/>
        <v>35</v>
      </c>
      <c r="B223" s="122" t="s">
        <v>307</v>
      </c>
      <c r="C223" s="122" t="str">
        <f t="shared" si="14"/>
        <v>Оренбургская область2</v>
      </c>
      <c r="D223" s="122">
        <f t="shared" si="15"/>
        <v>35</v>
      </c>
      <c r="E223" s="122">
        <f t="shared" si="16"/>
        <v>2</v>
      </c>
      <c r="F223" s="123" t="s">
        <v>309</v>
      </c>
      <c r="G223" s="123">
        <v>-36</v>
      </c>
      <c r="H223" s="123">
        <v>-34</v>
      </c>
      <c r="I223" s="123">
        <v>-34</v>
      </c>
      <c r="J223" s="123">
        <v>-32</v>
      </c>
      <c r="K223" s="123">
        <v>-18</v>
      </c>
      <c r="L223" s="123">
        <v>-43</v>
      </c>
      <c r="M223" s="123">
        <v>7.8</v>
      </c>
      <c r="N223" s="123">
        <v>149</v>
      </c>
      <c r="O223" s="123">
        <v>-9.2</v>
      </c>
      <c r="P223" s="123">
        <v>195</v>
      </c>
      <c r="Q223" s="123">
        <v>-6.1</v>
      </c>
      <c r="R223" s="123">
        <v>208</v>
      </c>
      <c r="S223" s="123">
        <v>-5.1</v>
      </c>
      <c r="T223" s="123">
        <v>79</v>
      </c>
      <c r="U223" s="123">
        <v>77</v>
      </c>
      <c r="V223" s="123">
        <v>134</v>
      </c>
      <c r="W223" s="123" t="s">
        <v>693</v>
      </c>
      <c r="X223" s="123">
        <v>5.9</v>
      </c>
      <c r="Y223" s="123">
        <v>4.5</v>
      </c>
    </row>
    <row r="224" spans="1:25" ht="15">
      <c r="A224" s="34">
        <f t="shared" si="13"/>
        <v>35</v>
      </c>
      <c r="B224" s="122" t="s">
        <v>307</v>
      </c>
      <c r="C224" s="122" t="str">
        <f t="shared" si="14"/>
        <v>Оренбургская область3</v>
      </c>
      <c r="D224" s="122">
        <f t="shared" si="15"/>
        <v>35</v>
      </c>
      <c r="E224" s="122">
        <f t="shared" si="16"/>
        <v>3</v>
      </c>
      <c r="F224" s="123" t="s">
        <v>310</v>
      </c>
      <c r="G224" s="123">
        <v>-36</v>
      </c>
      <c r="H224" s="123">
        <v>-34</v>
      </c>
      <c r="I224" s="123">
        <v>-33</v>
      </c>
      <c r="J224" s="123">
        <v>-29</v>
      </c>
      <c r="K224" s="123">
        <v>-20</v>
      </c>
      <c r="L224" s="123">
        <v>-43</v>
      </c>
      <c r="M224" s="123">
        <v>8.1</v>
      </c>
      <c r="N224" s="123">
        <v>153</v>
      </c>
      <c r="O224" s="123">
        <v>-9.6</v>
      </c>
      <c r="P224" s="123">
        <v>201</v>
      </c>
      <c r="Q224" s="123">
        <v>-6.3</v>
      </c>
      <c r="R224" s="123">
        <v>215</v>
      </c>
      <c r="S224" s="123">
        <v>-5.3</v>
      </c>
      <c r="T224" s="123">
        <v>81</v>
      </c>
      <c r="U224" s="123">
        <v>79</v>
      </c>
      <c r="V224" s="123">
        <v>116</v>
      </c>
      <c r="W224" s="123" t="s">
        <v>689</v>
      </c>
      <c r="X224" s="123">
        <v>7.6</v>
      </c>
      <c r="Y224" s="123">
        <v>4.1</v>
      </c>
    </row>
    <row r="225" spans="1:25" ht="15">
      <c r="A225" s="34">
        <f t="shared" si="13"/>
        <v>36</v>
      </c>
      <c r="B225" s="122" t="s">
        <v>311</v>
      </c>
      <c r="C225" s="122" t="str">
        <f t="shared" si="14"/>
        <v>Орловская область1</v>
      </c>
      <c r="D225" s="122">
        <f t="shared" si="15"/>
        <v>36</v>
      </c>
      <c r="E225" s="122">
        <f t="shared" si="16"/>
        <v>1</v>
      </c>
      <c r="F225" s="123" t="s">
        <v>312</v>
      </c>
      <c r="G225" s="123">
        <v>-31</v>
      </c>
      <c r="H225" s="123">
        <v>-29</v>
      </c>
      <c r="I225" s="123">
        <v>-26</v>
      </c>
      <c r="J225" s="123">
        <v>-25</v>
      </c>
      <c r="K225" s="123">
        <v>-13</v>
      </c>
      <c r="L225" s="123">
        <v>-39</v>
      </c>
      <c r="M225" s="123">
        <v>6</v>
      </c>
      <c r="N225" s="123">
        <v>135</v>
      </c>
      <c r="O225" s="123">
        <v>-5.5</v>
      </c>
      <c r="P225" s="123">
        <v>199</v>
      </c>
      <c r="Q225" s="123">
        <v>-2.4</v>
      </c>
      <c r="R225" s="123">
        <v>216</v>
      </c>
      <c r="S225" s="123">
        <v>-1.5</v>
      </c>
      <c r="T225" s="123">
        <v>84</v>
      </c>
      <c r="U225" s="123">
        <v>82</v>
      </c>
      <c r="V225" s="123">
        <v>178</v>
      </c>
      <c r="W225" s="123" t="s">
        <v>686</v>
      </c>
      <c r="X225" s="123">
        <v>4.7</v>
      </c>
      <c r="Y225" s="123">
        <v>4</v>
      </c>
    </row>
    <row r="226" spans="1:25" ht="15">
      <c r="A226" s="34">
        <f t="shared" si="13"/>
        <v>37</v>
      </c>
      <c r="B226" s="122" t="s">
        <v>313</v>
      </c>
      <c r="C226" s="122" t="str">
        <f t="shared" si="14"/>
        <v>Пензенская область1</v>
      </c>
      <c r="D226" s="122">
        <f t="shared" si="15"/>
        <v>37</v>
      </c>
      <c r="E226" s="122">
        <f t="shared" si="16"/>
        <v>1</v>
      </c>
      <c r="F226" s="123" t="s">
        <v>314</v>
      </c>
      <c r="G226" s="123">
        <v>-37</v>
      </c>
      <c r="H226" s="123">
        <v>-34</v>
      </c>
      <c r="I226" s="123">
        <v>-30</v>
      </c>
      <c r="J226" s="123">
        <v>-28</v>
      </c>
      <c r="K226" s="123">
        <v>-15</v>
      </c>
      <c r="L226" s="123">
        <v>-43</v>
      </c>
      <c r="M226" s="123">
        <v>6.9</v>
      </c>
      <c r="N226" s="123">
        <v>142</v>
      </c>
      <c r="O226" s="123">
        <v>-7</v>
      </c>
      <c r="P226" s="123">
        <v>200</v>
      </c>
      <c r="Q226" s="123">
        <v>-3.8</v>
      </c>
      <c r="R226" s="123">
        <v>216</v>
      </c>
      <c r="S226" s="123">
        <v>-2.9</v>
      </c>
      <c r="T226" s="123">
        <v>85</v>
      </c>
      <c r="U226" s="123">
        <v>84</v>
      </c>
      <c r="V226" s="123">
        <v>179</v>
      </c>
      <c r="W226" s="123" t="s">
        <v>686</v>
      </c>
      <c r="X226" s="123">
        <v>4.3</v>
      </c>
      <c r="Y226" s="123">
        <v>3.6</v>
      </c>
    </row>
    <row r="227" spans="1:25" ht="15">
      <c r="A227" s="34">
        <f t="shared" si="13"/>
        <v>37</v>
      </c>
      <c r="B227" s="122" t="s">
        <v>313</v>
      </c>
      <c r="C227" s="122" t="str">
        <f t="shared" si="14"/>
        <v>Пензенская область2</v>
      </c>
      <c r="D227" s="122">
        <f t="shared" si="15"/>
        <v>37</v>
      </c>
      <c r="E227" s="122">
        <f t="shared" si="16"/>
        <v>2</v>
      </c>
      <c r="F227" s="123" t="s">
        <v>315</v>
      </c>
      <c r="G227" s="123">
        <v>-34</v>
      </c>
      <c r="H227" s="123">
        <v>-31</v>
      </c>
      <c r="I227" s="123">
        <v>-29</v>
      </c>
      <c r="J227" s="123">
        <v>-27</v>
      </c>
      <c r="K227" s="123">
        <v>-15</v>
      </c>
      <c r="L227" s="123">
        <v>-43</v>
      </c>
      <c r="M227" s="123">
        <v>6.5</v>
      </c>
      <c r="N227" s="123">
        <v>143</v>
      </c>
      <c r="O227" s="123">
        <v>-7.3</v>
      </c>
      <c r="P227" s="123">
        <v>200</v>
      </c>
      <c r="Q227" s="123">
        <v>-4.1</v>
      </c>
      <c r="R227" s="123">
        <v>214</v>
      </c>
      <c r="S227" s="123">
        <v>-3.2</v>
      </c>
      <c r="T227" s="123">
        <v>83</v>
      </c>
      <c r="U227" s="123">
        <v>82</v>
      </c>
      <c r="V227" s="123">
        <v>221</v>
      </c>
      <c r="W227" s="123" t="s">
        <v>684</v>
      </c>
      <c r="X227" s="123">
        <v>4.4</v>
      </c>
      <c r="Y227" s="123">
        <v>3.9</v>
      </c>
    </row>
    <row r="228" spans="1:25" ht="15">
      <c r="A228" s="34">
        <f t="shared" si="13"/>
        <v>38</v>
      </c>
      <c r="B228" s="122" t="s">
        <v>316</v>
      </c>
      <c r="C228" s="122" t="str">
        <f t="shared" si="14"/>
        <v>Пермская область1</v>
      </c>
      <c r="D228" s="122">
        <f t="shared" si="15"/>
        <v>38</v>
      </c>
      <c r="E228" s="122">
        <f t="shared" si="16"/>
        <v>1</v>
      </c>
      <c r="F228" s="123" t="s">
        <v>317</v>
      </c>
      <c r="G228" s="123">
        <v>-44</v>
      </c>
      <c r="H228" s="123">
        <v>-39</v>
      </c>
      <c r="I228" s="123">
        <v>-38</v>
      </c>
      <c r="J228" s="123">
        <v>-35</v>
      </c>
      <c r="K228" s="123">
        <v>-23</v>
      </c>
      <c r="L228" s="123">
        <v>-53</v>
      </c>
      <c r="M228" s="123">
        <v>7.1</v>
      </c>
      <c r="N228" s="123">
        <v>183</v>
      </c>
      <c r="O228" s="123">
        <v>-10.7</v>
      </c>
      <c r="P228" s="123">
        <v>250</v>
      </c>
      <c r="Q228" s="123">
        <v>-6.7</v>
      </c>
      <c r="R228" s="123">
        <v>270</v>
      </c>
      <c r="S228" s="123">
        <v>-5.6</v>
      </c>
      <c r="T228" s="123">
        <v>85</v>
      </c>
      <c r="U228" s="123">
        <v>86</v>
      </c>
      <c r="V228" s="123">
        <v>264</v>
      </c>
      <c r="W228" s="123" t="s">
        <v>684</v>
      </c>
      <c r="X228" s="123">
        <v>3.8</v>
      </c>
      <c r="Y228" s="123">
        <v>3</v>
      </c>
    </row>
    <row r="229" spans="1:25" ht="15">
      <c r="A229" s="34">
        <f t="shared" si="13"/>
        <v>38</v>
      </c>
      <c r="B229" s="122" t="s">
        <v>316</v>
      </c>
      <c r="C229" s="122" t="str">
        <f t="shared" si="14"/>
        <v>Пермская область2</v>
      </c>
      <c r="D229" s="122">
        <f t="shared" si="15"/>
        <v>38</v>
      </c>
      <c r="E229" s="122">
        <f t="shared" si="16"/>
        <v>2</v>
      </c>
      <c r="F229" s="123" t="s">
        <v>318</v>
      </c>
      <c r="G229" s="123">
        <v>-44</v>
      </c>
      <c r="H229" s="123">
        <v>-42</v>
      </c>
      <c r="I229" s="123">
        <v>-40</v>
      </c>
      <c r="J229" s="123">
        <v>-36</v>
      </c>
      <c r="K229" s="123">
        <v>-21</v>
      </c>
      <c r="L229" s="123">
        <v>-50</v>
      </c>
      <c r="M229" s="123">
        <v>7.1</v>
      </c>
      <c r="N229" s="123">
        <v>164</v>
      </c>
      <c r="O229" s="123">
        <v>-9.6</v>
      </c>
      <c r="P229" s="123">
        <v>221</v>
      </c>
      <c r="Q229" s="123">
        <v>-6.1</v>
      </c>
      <c r="R229" s="123">
        <v>237</v>
      </c>
      <c r="S229" s="123">
        <v>-5.1</v>
      </c>
      <c r="T229" s="123">
        <v>80</v>
      </c>
      <c r="U229" s="123">
        <v>77</v>
      </c>
      <c r="V229" s="123">
        <v>183</v>
      </c>
      <c r="W229" s="123" t="s">
        <v>684</v>
      </c>
      <c r="X229" s="123" t="s">
        <v>81</v>
      </c>
      <c r="Y229" s="123">
        <v>2.9</v>
      </c>
    </row>
    <row r="230" spans="1:25" ht="15">
      <c r="A230" s="34">
        <f t="shared" si="13"/>
        <v>38</v>
      </c>
      <c r="B230" s="122" t="s">
        <v>316</v>
      </c>
      <c r="C230" s="122" t="str">
        <f t="shared" si="14"/>
        <v>Пермская область3</v>
      </c>
      <c r="D230" s="122">
        <f t="shared" si="15"/>
        <v>38</v>
      </c>
      <c r="E230" s="122">
        <f t="shared" si="16"/>
        <v>3</v>
      </c>
      <c r="F230" s="123" t="s">
        <v>319</v>
      </c>
      <c r="G230" s="123">
        <v>-42</v>
      </c>
      <c r="H230" s="123">
        <v>-38</v>
      </c>
      <c r="I230" s="123">
        <v>-36</v>
      </c>
      <c r="J230" s="123">
        <v>-35</v>
      </c>
      <c r="K230" s="123">
        <v>-18</v>
      </c>
      <c r="L230" s="123">
        <v>-47</v>
      </c>
      <c r="M230" s="123">
        <v>7.1</v>
      </c>
      <c r="N230" s="123">
        <v>161</v>
      </c>
      <c r="O230" s="123">
        <v>-9.3</v>
      </c>
      <c r="P230" s="123">
        <v>225</v>
      </c>
      <c r="Q230" s="123">
        <v>-5.5</v>
      </c>
      <c r="R230" s="123">
        <v>243</v>
      </c>
      <c r="S230" s="123">
        <v>-4.4</v>
      </c>
      <c r="T230" s="123">
        <v>82</v>
      </c>
      <c r="U230" s="123">
        <v>81</v>
      </c>
      <c r="V230" s="123">
        <v>181</v>
      </c>
      <c r="W230" s="123" t="s">
        <v>686</v>
      </c>
      <c r="X230" s="123">
        <v>3.4</v>
      </c>
      <c r="Y230" s="123">
        <v>2.8</v>
      </c>
    </row>
    <row r="231" spans="1:25" ht="15">
      <c r="A231" s="34">
        <f t="shared" si="13"/>
        <v>38</v>
      </c>
      <c r="B231" s="122" t="s">
        <v>316</v>
      </c>
      <c r="C231" s="122" t="str">
        <f t="shared" si="14"/>
        <v>Пермская область4</v>
      </c>
      <c r="D231" s="122">
        <f t="shared" si="15"/>
        <v>38</v>
      </c>
      <c r="E231" s="122">
        <f t="shared" si="16"/>
        <v>4</v>
      </c>
      <c r="F231" s="123" t="s">
        <v>320</v>
      </c>
      <c r="G231" s="123">
        <v>-45</v>
      </c>
      <c r="H231" s="123">
        <v>-42</v>
      </c>
      <c r="I231" s="123">
        <v>-40</v>
      </c>
      <c r="J231" s="123">
        <v>-37</v>
      </c>
      <c r="K231" s="123">
        <v>-22</v>
      </c>
      <c r="L231" s="123">
        <v>-52</v>
      </c>
      <c r="M231" s="123">
        <v>6.9</v>
      </c>
      <c r="N231" s="123">
        <v>176</v>
      </c>
      <c r="O231" s="123">
        <v>-10.9</v>
      </c>
      <c r="P231" s="123">
        <v>245</v>
      </c>
      <c r="Q231" s="123">
        <v>-6.7</v>
      </c>
      <c r="R231" s="123">
        <v>261</v>
      </c>
      <c r="S231" s="123">
        <v>-5.7</v>
      </c>
      <c r="T231" s="123">
        <v>86</v>
      </c>
      <c r="U231" s="123">
        <v>83</v>
      </c>
      <c r="V231" s="123">
        <v>229</v>
      </c>
      <c r="W231" s="123" t="s">
        <v>686</v>
      </c>
      <c r="X231" s="123" t="s">
        <v>81</v>
      </c>
      <c r="Y231" s="123">
        <v>4.3</v>
      </c>
    </row>
    <row r="232" spans="1:25" ht="15">
      <c r="A232" s="34">
        <f t="shared" si="13"/>
        <v>39</v>
      </c>
      <c r="B232" s="122" t="s">
        <v>321</v>
      </c>
      <c r="C232" s="122" t="str">
        <f t="shared" si="14"/>
        <v>Приморский край1</v>
      </c>
      <c r="D232" s="122">
        <f t="shared" si="15"/>
        <v>39</v>
      </c>
      <c r="E232" s="122">
        <f t="shared" si="16"/>
        <v>1</v>
      </c>
      <c r="F232" s="123" t="s">
        <v>322</v>
      </c>
      <c r="G232" s="123">
        <v>-34</v>
      </c>
      <c r="H232" s="123">
        <v>-32</v>
      </c>
      <c r="I232" s="123">
        <v>-30</v>
      </c>
      <c r="J232" s="123">
        <v>-28</v>
      </c>
      <c r="K232" s="123">
        <v>-16</v>
      </c>
      <c r="L232" s="123">
        <v>-43</v>
      </c>
      <c r="M232" s="123">
        <v>16.1</v>
      </c>
      <c r="N232" s="123">
        <v>165</v>
      </c>
      <c r="O232" s="123">
        <v>-12.8</v>
      </c>
      <c r="P232" s="123">
        <v>231</v>
      </c>
      <c r="Q232" s="123">
        <v>-7.9</v>
      </c>
      <c r="R232" s="123">
        <v>249</v>
      </c>
      <c r="S232" s="123">
        <v>-6.6</v>
      </c>
      <c r="T232" s="123">
        <v>69</v>
      </c>
      <c r="U232" s="123">
        <v>64</v>
      </c>
      <c r="V232" s="123">
        <v>116</v>
      </c>
      <c r="W232" s="123" t="s">
        <v>687</v>
      </c>
      <c r="X232" s="123" t="s">
        <v>81</v>
      </c>
      <c r="Y232" s="123">
        <v>1.4</v>
      </c>
    </row>
    <row r="233" spans="1:25" ht="15">
      <c r="A233" s="34">
        <f t="shared" si="13"/>
        <v>39</v>
      </c>
      <c r="B233" s="122" t="s">
        <v>321</v>
      </c>
      <c r="C233" s="122" t="str">
        <f t="shared" si="14"/>
        <v>Приморский край2</v>
      </c>
      <c r="D233" s="122">
        <f t="shared" si="15"/>
        <v>39</v>
      </c>
      <c r="E233" s="122">
        <f t="shared" si="16"/>
        <v>2</v>
      </c>
      <c r="F233" s="123" t="s">
        <v>323</v>
      </c>
      <c r="G233" s="123">
        <v>-35</v>
      </c>
      <c r="H233" s="123">
        <v>-33</v>
      </c>
      <c r="I233" s="123">
        <v>-33</v>
      </c>
      <c r="J233" s="123">
        <v>-31</v>
      </c>
      <c r="K233" s="123">
        <v>-25</v>
      </c>
      <c r="L233" s="123">
        <v>-44</v>
      </c>
      <c r="M233" s="123">
        <v>16.6</v>
      </c>
      <c r="N233" s="123">
        <v>152</v>
      </c>
      <c r="O233" s="123">
        <v>-12.2</v>
      </c>
      <c r="P233" s="123">
        <v>203</v>
      </c>
      <c r="Q233" s="123">
        <v>-8.1</v>
      </c>
      <c r="R233" s="123">
        <v>219</v>
      </c>
      <c r="S233" s="123">
        <v>-6.8</v>
      </c>
      <c r="T233" s="123">
        <v>73</v>
      </c>
      <c r="U233" s="123">
        <v>59</v>
      </c>
      <c r="V233" s="123">
        <v>120</v>
      </c>
      <c r="W233" s="123" t="s">
        <v>684</v>
      </c>
      <c r="X233" s="123" t="s">
        <v>81</v>
      </c>
      <c r="Y233" s="123">
        <v>2.2</v>
      </c>
    </row>
    <row r="234" spans="1:25" ht="15">
      <c r="A234" s="34">
        <f t="shared" si="13"/>
        <v>39</v>
      </c>
      <c r="B234" s="122" t="s">
        <v>321</v>
      </c>
      <c r="C234" s="122" t="str">
        <f t="shared" si="14"/>
        <v>Приморский край3</v>
      </c>
      <c r="D234" s="122">
        <f t="shared" si="15"/>
        <v>39</v>
      </c>
      <c r="E234" s="122">
        <f t="shared" si="16"/>
        <v>3</v>
      </c>
      <c r="F234" s="123" t="s">
        <v>324</v>
      </c>
      <c r="G234" s="123">
        <v>-30</v>
      </c>
      <c r="H234" s="123">
        <v>-29</v>
      </c>
      <c r="I234" s="123">
        <v>-28</v>
      </c>
      <c r="J234" s="123">
        <v>-26</v>
      </c>
      <c r="K234" s="123">
        <v>-23</v>
      </c>
      <c r="L234" s="123">
        <v>-40</v>
      </c>
      <c r="M234" s="123">
        <v>10.6</v>
      </c>
      <c r="N234" s="123">
        <v>148</v>
      </c>
      <c r="O234" s="123">
        <v>-10.5</v>
      </c>
      <c r="P234" s="123">
        <v>202</v>
      </c>
      <c r="Q234" s="123">
        <v>-6.6</v>
      </c>
      <c r="R234" s="123">
        <v>218</v>
      </c>
      <c r="S234" s="123">
        <v>-5.5</v>
      </c>
      <c r="T234" s="123">
        <v>68</v>
      </c>
      <c r="U234" s="123">
        <v>63</v>
      </c>
      <c r="V234" s="123">
        <v>47</v>
      </c>
      <c r="W234" s="123" t="s">
        <v>684</v>
      </c>
      <c r="X234" s="123" t="s">
        <v>81</v>
      </c>
      <c r="Y234" s="123">
        <v>3.4</v>
      </c>
    </row>
    <row r="235" spans="1:25" ht="15">
      <c r="A235" s="34">
        <f t="shared" si="13"/>
        <v>39</v>
      </c>
      <c r="B235" s="122" t="s">
        <v>321</v>
      </c>
      <c r="C235" s="122" t="str">
        <f t="shared" si="14"/>
        <v>Приморский край4</v>
      </c>
      <c r="D235" s="122">
        <f t="shared" si="15"/>
        <v>39</v>
      </c>
      <c r="E235" s="122">
        <f t="shared" si="16"/>
        <v>4</v>
      </c>
      <c r="F235" s="123" t="s">
        <v>325</v>
      </c>
      <c r="G235" s="123">
        <v>-26</v>
      </c>
      <c r="H235" s="123">
        <v>-25</v>
      </c>
      <c r="I235" s="123">
        <v>-23</v>
      </c>
      <c r="J235" s="123">
        <v>-21</v>
      </c>
      <c r="K235" s="123">
        <v>-18</v>
      </c>
      <c r="L235" s="123">
        <v>-30</v>
      </c>
      <c r="M235" s="123">
        <v>9.3</v>
      </c>
      <c r="N235" s="123">
        <v>142</v>
      </c>
      <c r="O235" s="123">
        <v>-8.1</v>
      </c>
      <c r="P235" s="123">
        <v>208</v>
      </c>
      <c r="Q235" s="123">
        <v>-4.2</v>
      </c>
      <c r="R235" s="123">
        <v>229</v>
      </c>
      <c r="S235" s="123">
        <v>-2.9</v>
      </c>
      <c r="T235" s="123">
        <v>52</v>
      </c>
      <c r="U235" s="123">
        <v>46</v>
      </c>
      <c r="V235" s="123">
        <v>101</v>
      </c>
      <c r="W235" s="123" t="s">
        <v>687</v>
      </c>
      <c r="X235" s="123" t="s">
        <v>81</v>
      </c>
      <c r="Y235" s="123">
        <v>4.1</v>
      </c>
    </row>
    <row r="236" spans="1:25" ht="15">
      <c r="A236" s="34">
        <f t="shared" si="13"/>
        <v>39</v>
      </c>
      <c r="B236" s="122" t="s">
        <v>321</v>
      </c>
      <c r="C236" s="122" t="str">
        <f t="shared" si="14"/>
        <v>Приморский край5</v>
      </c>
      <c r="D236" s="122">
        <f t="shared" si="15"/>
        <v>39</v>
      </c>
      <c r="E236" s="122">
        <f t="shared" si="16"/>
        <v>5</v>
      </c>
      <c r="F236" s="123" t="s">
        <v>326</v>
      </c>
      <c r="G236" s="123">
        <v>-27</v>
      </c>
      <c r="H236" s="123">
        <v>-24</v>
      </c>
      <c r="I236" s="123">
        <v>-24</v>
      </c>
      <c r="J236" s="123">
        <v>-23</v>
      </c>
      <c r="K236" s="123">
        <v>-16</v>
      </c>
      <c r="L236" s="123">
        <v>-31</v>
      </c>
      <c r="M236" s="123">
        <v>7.5</v>
      </c>
      <c r="N236" s="123">
        <v>136</v>
      </c>
      <c r="O236" s="123">
        <v>-8.2</v>
      </c>
      <c r="P236" s="123">
        <v>198</v>
      </c>
      <c r="Q236" s="123">
        <v>-4.3</v>
      </c>
      <c r="R236" s="123">
        <v>220</v>
      </c>
      <c r="S236" s="123">
        <v>-3</v>
      </c>
      <c r="T236" s="123">
        <v>59</v>
      </c>
      <c r="U236" s="123">
        <v>52</v>
      </c>
      <c r="V236" s="123">
        <v>89</v>
      </c>
      <c r="W236" s="123" t="s">
        <v>691</v>
      </c>
      <c r="X236" s="123">
        <v>7.3</v>
      </c>
      <c r="Y236" s="123">
        <v>5.2</v>
      </c>
    </row>
    <row r="237" spans="1:25" ht="15">
      <c r="A237" s="34">
        <f t="shared" si="13"/>
        <v>39</v>
      </c>
      <c r="B237" s="122" t="s">
        <v>321</v>
      </c>
      <c r="C237" s="122" t="str">
        <f t="shared" si="14"/>
        <v>Приморский край6</v>
      </c>
      <c r="D237" s="122">
        <f t="shared" si="15"/>
        <v>39</v>
      </c>
      <c r="E237" s="122">
        <f t="shared" si="16"/>
        <v>6</v>
      </c>
      <c r="F237" s="123" t="s">
        <v>327</v>
      </c>
      <c r="G237" s="123">
        <v>-33</v>
      </c>
      <c r="H237" s="123">
        <v>-30</v>
      </c>
      <c r="I237" s="123">
        <v>-29</v>
      </c>
      <c r="J237" s="123">
        <v>-29</v>
      </c>
      <c r="K237" s="123">
        <v>-23</v>
      </c>
      <c r="L237" s="123">
        <v>-42</v>
      </c>
      <c r="M237" s="123">
        <v>10.4</v>
      </c>
      <c r="N237" s="123">
        <v>151</v>
      </c>
      <c r="O237" s="123">
        <v>-12.8</v>
      </c>
      <c r="P237" s="123">
        <v>199</v>
      </c>
      <c r="Q237" s="123">
        <v>-8.7</v>
      </c>
      <c r="R237" s="123">
        <v>214</v>
      </c>
      <c r="S237" s="123">
        <v>-7.5</v>
      </c>
      <c r="T237" s="123">
        <v>73</v>
      </c>
      <c r="U237" s="123">
        <v>64</v>
      </c>
      <c r="V237" s="123">
        <v>82</v>
      </c>
      <c r="W237" s="123" t="s">
        <v>690</v>
      </c>
      <c r="X237" s="123">
        <v>2.9</v>
      </c>
      <c r="Y237" s="123">
        <v>3</v>
      </c>
    </row>
    <row r="238" spans="1:25" ht="15">
      <c r="A238" s="34">
        <f t="shared" si="13"/>
        <v>39</v>
      </c>
      <c r="B238" s="122" t="s">
        <v>321</v>
      </c>
      <c r="C238" s="122" t="str">
        <f t="shared" si="14"/>
        <v>Приморский край7</v>
      </c>
      <c r="D238" s="122">
        <f t="shared" si="15"/>
        <v>39</v>
      </c>
      <c r="E238" s="122">
        <f t="shared" si="16"/>
        <v>7</v>
      </c>
      <c r="F238" s="123" t="s">
        <v>328</v>
      </c>
      <c r="G238" s="123">
        <v>-37</v>
      </c>
      <c r="H238" s="123">
        <v>-35</v>
      </c>
      <c r="I238" s="123">
        <v>-34</v>
      </c>
      <c r="J238" s="123">
        <v>-31</v>
      </c>
      <c r="K238" s="123">
        <v>-25</v>
      </c>
      <c r="L238" s="123">
        <v>-44</v>
      </c>
      <c r="M238" s="123">
        <v>13.7</v>
      </c>
      <c r="N238" s="123">
        <v>151</v>
      </c>
      <c r="O238" s="123">
        <v>-13.3</v>
      </c>
      <c r="P238" s="123">
        <v>201</v>
      </c>
      <c r="Q238" s="123">
        <v>-8.8</v>
      </c>
      <c r="R238" s="123">
        <v>217</v>
      </c>
      <c r="S238" s="123">
        <v>-7.5</v>
      </c>
      <c r="T238" s="123">
        <v>73</v>
      </c>
      <c r="U238" s="123">
        <v>69</v>
      </c>
      <c r="V238" s="123">
        <v>98</v>
      </c>
      <c r="W238" s="123" t="s">
        <v>686</v>
      </c>
      <c r="X238" s="123" t="s">
        <v>81</v>
      </c>
      <c r="Y238" s="123">
        <v>2.1</v>
      </c>
    </row>
    <row r="239" spans="1:25" ht="15">
      <c r="A239" s="34">
        <f t="shared" si="13"/>
        <v>39</v>
      </c>
      <c r="B239" s="122" t="s">
        <v>321</v>
      </c>
      <c r="C239" s="122" t="str">
        <f t="shared" si="14"/>
        <v>Приморский край8</v>
      </c>
      <c r="D239" s="122">
        <f t="shared" si="15"/>
        <v>39</v>
      </c>
      <c r="E239" s="122">
        <f t="shared" si="16"/>
        <v>8</v>
      </c>
      <c r="F239" s="123" t="s">
        <v>329</v>
      </c>
      <c r="G239" s="123">
        <v>-39</v>
      </c>
      <c r="H239" s="123">
        <v>-36</v>
      </c>
      <c r="I239" s="123">
        <v>-35</v>
      </c>
      <c r="J239" s="123">
        <v>-34</v>
      </c>
      <c r="K239" s="123">
        <v>-25</v>
      </c>
      <c r="L239" s="123">
        <v>-47</v>
      </c>
      <c r="M239" s="123">
        <v>17.1</v>
      </c>
      <c r="N239" s="123">
        <v>164</v>
      </c>
      <c r="O239" s="123">
        <v>-14.7</v>
      </c>
      <c r="P239" s="123">
        <v>217</v>
      </c>
      <c r="Q239" s="123">
        <v>-10</v>
      </c>
      <c r="R239" s="123">
        <v>234</v>
      </c>
      <c r="S239" s="123">
        <v>-8.6</v>
      </c>
      <c r="T239" s="123">
        <v>75</v>
      </c>
      <c r="U239" s="123">
        <v>66</v>
      </c>
      <c r="V239" s="123">
        <v>129</v>
      </c>
      <c r="W239" s="123" t="s">
        <v>684</v>
      </c>
      <c r="X239" s="123" t="s">
        <v>81</v>
      </c>
      <c r="Y239" s="123">
        <v>1.4</v>
      </c>
    </row>
    <row r="240" spans="1:25" ht="15">
      <c r="A240" s="34">
        <f t="shared" si="13"/>
        <v>39</v>
      </c>
      <c r="B240" s="122" t="s">
        <v>321</v>
      </c>
      <c r="C240" s="122" t="str">
        <f t="shared" si="14"/>
        <v>Приморский край9</v>
      </c>
      <c r="D240" s="122">
        <f t="shared" si="15"/>
        <v>39</v>
      </c>
      <c r="E240" s="122">
        <f t="shared" si="16"/>
        <v>9</v>
      </c>
      <c r="F240" s="123" t="s">
        <v>330</v>
      </c>
      <c r="G240" s="123">
        <v>-26</v>
      </c>
      <c r="H240" s="123">
        <v>-25</v>
      </c>
      <c r="I240" s="123">
        <v>-22</v>
      </c>
      <c r="J240" s="123">
        <v>-21</v>
      </c>
      <c r="K240" s="123">
        <v>-14</v>
      </c>
      <c r="L240" s="123">
        <v>-36</v>
      </c>
      <c r="M240" s="123">
        <v>14.7</v>
      </c>
      <c r="N240" s="123">
        <v>144</v>
      </c>
      <c r="O240" s="123">
        <v>-8</v>
      </c>
      <c r="P240" s="123">
        <v>209</v>
      </c>
      <c r="Q240" s="123">
        <v>-4.1</v>
      </c>
      <c r="R240" s="123">
        <v>227</v>
      </c>
      <c r="S240" s="123">
        <v>-3</v>
      </c>
      <c r="T240" s="123">
        <v>58</v>
      </c>
      <c r="U240" s="123">
        <v>52</v>
      </c>
      <c r="V240" s="123">
        <v>147</v>
      </c>
      <c r="W240" s="123" t="s">
        <v>687</v>
      </c>
      <c r="X240" s="123" t="s">
        <v>81</v>
      </c>
      <c r="Y240" s="123">
        <v>2</v>
      </c>
    </row>
    <row r="241" spans="1:25" ht="15">
      <c r="A241" s="34">
        <f t="shared" si="13"/>
        <v>39</v>
      </c>
      <c r="B241" s="122" t="s">
        <v>321</v>
      </c>
      <c r="C241" s="122" t="str">
        <f t="shared" si="14"/>
        <v>Приморский край10</v>
      </c>
      <c r="D241" s="122">
        <f t="shared" si="15"/>
        <v>39</v>
      </c>
      <c r="E241" s="122">
        <f t="shared" si="16"/>
        <v>10</v>
      </c>
      <c r="F241" s="123" t="s">
        <v>331</v>
      </c>
      <c r="G241" s="123">
        <v>-35</v>
      </c>
      <c r="H241" s="123">
        <v>-34</v>
      </c>
      <c r="I241" s="123">
        <v>-32</v>
      </c>
      <c r="J241" s="123">
        <v>-31</v>
      </c>
      <c r="K241" s="123">
        <v>-26</v>
      </c>
      <c r="L241" s="123">
        <v>-49</v>
      </c>
      <c r="M241" s="123">
        <v>16.1</v>
      </c>
      <c r="N241" s="123">
        <v>165</v>
      </c>
      <c r="O241" s="123">
        <v>-14.3</v>
      </c>
      <c r="P241" s="123">
        <v>221</v>
      </c>
      <c r="Q241" s="123">
        <v>-9.6</v>
      </c>
      <c r="R241" s="123">
        <v>239</v>
      </c>
      <c r="S241" s="123">
        <v>-8.2</v>
      </c>
      <c r="T241" s="123">
        <v>73</v>
      </c>
      <c r="U241" s="123">
        <v>63</v>
      </c>
      <c r="V241" s="123">
        <v>97</v>
      </c>
      <c r="W241" s="123" t="s">
        <v>690</v>
      </c>
      <c r="X241" s="123">
        <v>4.2</v>
      </c>
      <c r="Y241" s="123">
        <v>2.2</v>
      </c>
    </row>
    <row r="242" spans="1:25" ht="15">
      <c r="A242" s="34">
        <f t="shared" si="13"/>
        <v>39</v>
      </c>
      <c r="B242" s="122" t="s">
        <v>321</v>
      </c>
      <c r="C242" s="122" t="str">
        <f t="shared" si="14"/>
        <v>Приморский край11</v>
      </c>
      <c r="D242" s="122">
        <f t="shared" si="15"/>
        <v>39</v>
      </c>
      <c r="E242" s="122">
        <f t="shared" si="16"/>
        <v>11</v>
      </c>
      <c r="F242" s="123" t="s">
        <v>332</v>
      </c>
      <c r="G242" s="123">
        <v>-26</v>
      </c>
      <c r="H242" s="123">
        <v>-24</v>
      </c>
      <c r="I242" s="123">
        <v>-23</v>
      </c>
      <c r="J242" s="123">
        <v>-22</v>
      </c>
      <c r="K242" s="123">
        <v>-18</v>
      </c>
      <c r="L242" s="123">
        <v>-30</v>
      </c>
      <c r="M242" s="123">
        <v>9.9</v>
      </c>
      <c r="N242" s="123">
        <v>139</v>
      </c>
      <c r="O242" s="123">
        <v>-8.2</v>
      </c>
      <c r="P242" s="123">
        <v>198</v>
      </c>
      <c r="Q242" s="123">
        <v>-4.5</v>
      </c>
      <c r="R242" s="123">
        <v>216</v>
      </c>
      <c r="S242" s="123">
        <v>-3.4</v>
      </c>
      <c r="T242" s="123">
        <v>54</v>
      </c>
      <c r="U242" s="123">
        <v>47</v>
      </c>
      <c r="V242" s="123">
        <v>128</v>
      </c>
      <c r="W242" s="123" t="s">
        <v>691</v>
      </c>
      <c r="X242" s="123">
        <v>8.4</v>
      </c>
      <c r="Y242" s="123">
        <v>5</v>
      </c>
    </row>
    <row r="243" spans="1:25" ht="15">
      <c r="A243" s="34">
        <f t="shared" si="13"/>
        <v>39</v>
      </c>
      <c r="B243" s="122" t="s">
        <v>321</v>
      </c>
      <c r="C243" s="122" t="str">
        <f t="shared" si="14"/>
        <v>Приморский край12</v>
      </c>
      <c r="D243" s="122">
        <f t="shared" si="15"/>
        <v>39</v>
      </c>
      <c r="E243" s="122">
        <f t="shared" si="16"/>
        <v>12</v>
      </c>
      <c r="F243" s="123" t="s">
        <v>333</v>
      </c>
      <c r="G243" s="123">
        <v>-23</v>
      </c>
      <c r="H243" s="123">
        <v>-22</v>
      </c>
      <c r="I243" s="123">
        <v>-20</v>
      </c>
      <c r="J243" s="123">
        <v>-19</v>
      </c>
      <c r="K243" s="123">
        <v>-14</v>
      </c>
      <c r="L243" s="123">
        <v>-27</v>
      </c>
      <c r="M243" s="123">
        <v>8.3</v>
      </c>
      <c r="N243" s="123">
        <v>125</v>
      </c>
      <c r="O243" s="123">
        <v>-6.4</v>
      </c>
      <c r="P243" s="123">
        <v>187</v>
      </c>
      <c r="Q243" s="123">
        <v>-2.9</v>
      </c>
      <c r="R243" s="123">
        <v>207</v>
      </c>
      <c r="S243" s="123">
        <v>-1.7</v>
      </c>
      <c r="T243" s="123">
        <v>53</v>
      </c>
      <c r="U243" s="123">
        <v>49</v>
      </c>
      <c r="V243" s="123">
        <v>67</v>
      </c>
      <c r="W243" s="123" t="s">
        <v>690</v>
      </c>
      <c r="X243" s="123">
        <v>6.7</v>
      </c>
      <c r="Y243" s="123">
        <v>4.4</v>
      </c>
    </row>
    <row r="244" spans="1:25" ht="15">
      <c r="A244" s="34">
        <f t="shared" si="13"/>
        <v>39</v>
      </c>
      <c r="B244" s="122" t="s">
        <v>321</v>
      </c>
      <c r="C244" s="122" t="str">
        <f t="shared" si="14"/>
        <v>Приморский край13</v>
      </c>
      <c r="D244" s="122">
        <f t="shared" si="15"/>
        <v>39</v>
      </c>
      <c r="E244" s="122">
        <f t="shared" si="16"/>
        <v>13</v>
      </c>
      <c r="F244" s="123" t="s">
        <v>334</v>
      </c>
      <c r="G244" s="123">
        <v>-22</v>
      </c>
      <c r="H244" s="123">
        <v>-20</v>
      </c>
      <c r="I244" s="123">
        <v>-18</v>
      </c>
      <c r="J244" s="123">
        <v>-16</v>
      </c>
      <c r="K244" s="123">
        <v>-12</v>
      </c>
      <c r="L244" s="123">
        <v>-27</v>
      </c>
      <c r="M244" s="123">
        <v>9.3</v>
      </c>
      <c r="N244" s="123">
        <v>123</v>
      </c>
      <c r="O244" s="123">
        <v>-5.3</v>
      </c>
      <c r="P244" s="123">
        <v>202</v>
      </c>
      <c r="Q244" s="123">
        <v>-1.6</v>
      </c>
      <c r="R244" s="123">
        <v>229</v>
      </c>
      <c r="S244" s="123">
        <v>-0.3</v>
      </c>
      <c r="T244" s="123">
        <v>45</v>
      </c>
      <c r="U244" s="123">
        <v>42</v>
      </c>
      <c r="V244" s="123">
        <v>123</v>
      </c>
      <c r="W244" s="123" t="s">
        <v>691</v>
      </c>
      <c r="X244" s="123">
        <v>3.7</v>
      </c>
      <c r="Y244" s="123">
        <v>3.3</v>
      </c>
    </row>
    <row r="245" spans="1:25" ht="24">
      <c r="A245" s="34">
        <f t="shared" si="13"/>
        <v>39</v>
      </c>
      <c r="B245" s="122" t="s">
        <v>321</v>
      </c>
      <c r="C245" s="122" t="str">
        <f t="shared" si="14"/>
        <v>Приморский край14</v>
      </c>
      <c r="D245" s="122">
        <f t="shared" si="15"/>
        <v>39</v>
      </c>
      <c r="E245" s="122">
        <f t="shared" si="16"/>
        <v>14</v>
      </c>
      <c r="F245" s="123" t="s">
        <v>335</v>
      </c>
      <c r="G245" s="123">
        <v>-23</v>
      </c>
      <c r="H245" s="123">
        <v>-22</v>
      </c>
      <c r="I245" s="123">
        <v>-21</v>
      </c>
      <c r="J245" s="123">
        <v>-19</v>
      </c>
      <c r="K245" s="123">
        <v>-15</v>
      </c>
      <c r="L245" s="123">
        <v>-31</v>
      </c>
      <c r="M245" s="123">
        <v>9.9</v>
      </c>
      <c r="N245" s="123">
        <v>137</v>
      </c>
      <c r="O245" s="123">
        <v>-7.3</v>
      </c>
      <c r="P245" s="123">
        <v>215</v>
      </c>
      <c r="Q245" s="123">
        <v>-3.1</v>
      </c>
      <c r="R245" s="123">
        <v>240</v>
      </c>
      <c r="S245" s="123">
        <v>-1.9</v>
      </c>
      <c r="T245" s="123">
        <v>47</v>
      </c>
      <c r="U245" s="123">
        <v>43</v>
      </c>
      <c r="V245" s="123">
        <v>119</v>
      </c>
      <c r="W245" s="123" t="s">
        <v>690</v>
      </c>
      <c r="X245" s="123">
        <v>4.6</v>
      </c>
      <c r="Y245" s="123">
        <v>3.5</v>
      </c>
    </row>
    <row r="246" spans="1:25" ht="15">
      <c r="A246" s="34">
        <f t="shared" si="13"/>
        <v>39</v>
      </c>
      <c r="B246" s="122" t="s">
        <v>321</v>
      </c>
      <c r="C246" s="122" t="str">
        <f t="shared" si="14"/>
        <v>Приморский край15</v>
      </c>
      <c r="D246" s="122">
        <f t="shared" si="15"/>
        <v>39</v>
      </c>
      <c r="E246" s="122">
        <f t="shared" si="16"/>
        <v>15</v>
      </c>
      <c r="F246" s="123" t="s">
        <v>336</v>
      </c>
      <c r="G246" s="123">
        <v>-26</v>
      </c>
      <c r="H246" s="123">
        <v>-24</v>
      </c>
      <c r="I246" s="123">
        <v>-23</v>
      </c>
      <c r="J246" s="123">
        <v>-22</v>
      </c>
      <c r="K246" s="123">
        <v>-14</v>
      </c>
      <c r="L246" s="123">
        <v>-30</v>
      </c>
      <c r="M246" s="123">
        <v>9.4</v>
      </c>
      <c r="N246" s="123">
        <v>153</v>
      </c>
      <c r="O246" s="123">
        <v>-8.7</v>
      </c>
      <c r="P246" s="123">
        <v>245</v>
      </c>
      <c r="Q246" s="123">
        <v>-3.8</v>
      </c>
      <c r="R246" s="123">
        <v>266</v>
      </c>
      <c r="S246" s="123">
        <v>-2.7</v>
      </c>
      <c r="T246" s="123">
        <v>53</v>
      </c>
      <c r="U246" s="123">
        <v>47</v>
      </c>
      <c r="V246" s="123">
        <v>76</v>
      </c>
      <c r="W246" s="123" t="s">
        <v>690</v>
      </c>
      <c r="X246" s="123" t="s">
        <v>81</v>
      </c>
      <c r="Y246" s="123">
        <v>6.9</v>
      </c>
    </row>
    <row r="247" spans="1:25" ht="15">
      <c r="A247" s="34">
        <f t="shared" si="13"/>
        <v>39</v>
      </c>
      <c r="B247" s="122" t="s">
        <v>321</v>
      </c>
      <c r="C247" s="122" t="str">
        <f t="shared" si="14"/>
        <v>Приморский край16</v>
      </c>
      <c r="D247" s="122">
        <f t="shared" si="15"/>
        <v>39</v>
      </c>
      <c r="E247" s="122">
        <f t="shared" si="16"/>
        <v>16</v>
      </c>
      <c r="F247" s="123" t="s">
        <v>337</v>
      </c>
      <c r="G247" s="123">
        <v>-36</v>
      </c>
      <c r="H247" s="123">
        <v>-35</v>
      </c>
      <c r="I247" s="123">
        <v>-33</v>
      </c>
      <c r="J247" s="123">
        <v>-32</v>
      </c>
      <c r="K247" s="123">
        <v>-26</v>
      </c>
      <c r="L247" s="123">
        <v>-47</v>
      </c>
      <c r="M247" s="123">
        <v>17.2</v>
      </c>
      <c r="N247" s="123">
        <v>158</v>
      </c>
      <c r="O247" s="123">
        <v>-12.9</v>
      </c>
      <c r="P247" s="123">
        <v>211</v>
      </c>
      <c r="Q247" s="123">
        <v>-8.6</v>
      </c>
      <c r="R247" s="123">
        <v>227</v>
      </c>
      <c r="S247" s="123">
        <v>-7.3</v>
      </c>
      <c r="T247" s="123">
        <v>76</v>
      </c>
      <c r="U247" s="123">
        <v>65</v>
      </c>
      <c r="V247" s="123">
        <v>129</v>
      </c>
      <c r="W247" s="123" t="s">
        <v>687</v>
      </c>
      <c r="X247" s="123" t="s">
        <v>81</v>
      </c>
      <c r="Y247" s="123">
        <v>1.4</v>
      </c>
    </row>
    <row r="248" spans="1:25" ht="15">
      <c r="A248" s="34">
        <f t="shared" si="13"/>
        <v>40</v>
      </c>
      <c r="B248" s="122" t="s">
        <v>338</v>
      </c>
      <c r="C248" s="122" t="str">
        <f t="shared" si="14"/>
        <v>Псковская область1</v>
      </c>
      <c r="D248" s="122">
        <f t="shared" si="15"/>
        <v>40</v>
      </c>
      <c r="E248" s="122">
        <f t="shared" si="16"/>
        <v>1</v>
      </c>
      <c r="F248" s="123" t="s">
        <v>339</v>
      </c>
      <c r="G248" s="123">
        <v>-34</v>
      </c>
      <c r="H248" s="123">
        <v>-30</v>
      </c>
      <c r="I248" s="123">
        <v>-29</v>
      </c>
      <c r="J248" s="123">
        <v>-27</v>
      </c>
      <c r="K248" s="123">
        <v>-12</v>
      </c>
      <c r="L248" s="123">
        <v>-46</v>
      </c>
      <c r="M248" s="123">
        <v>6.3</v>
      </c>
      <c r="N248" s="123">
        <v>130</v>
      </c>
      <c r="O248" s="123">
        <v>-4.9</v>
      </c>
      <c r="P248" s="123">
        <v>208</v>
      </c>
      <c r="Q248" s="123">
        <v>-1.5</v>
      </c>
      <c r="R248" s="123">
        <v>228</v>
      </c>
      <c r="S248" s="123">
        <v>-0.6</v>
      </c>
      <c r="T248" s="123">
        <v>83</v>
      </c>
      <c r="U248" s="123">
        <v>81</v>
      </c>
      <c r="V248" s="123">
        <v>174</v>
      </c>
      <c r="W248" s="123" t="s">
        <v>686</v>
      </c>
      <c r="X248" s="123">
        <v>4.2</v>
      </c>
      <c r="Y248" s="123">
        <v>3.6</v>
      </c>
    </row>
    <row r="249" spans="1:25" ht="15">
      <c r="A249" s="34">
        <f t="shared" si="13"/>
        <v>40</v>
      </c>
      <c r="B249" s="122" t="s">
        <v>338</v>
      </c>
      <c r="C249" s="122" t="str">
        <f t="shared" si="14"/>
        <v>Псковская область2</v>
      </c>
      <c r="D249" s="122">
        <f t="shared" si="15"/>
        <v>40</v>
      </c>
      <c r="E249" s="122">
        <f t="shared" si="16"/>
        <v>2</v>
      </c>
      <c r="F249" s="123" t="s">
        <v>340</v>
      </c>
      <c r="G249" s="123">
        <v>-35</v>
      </c>
      <c r="H249" s="123">
        <v>-29</v>
      </c>
      <c r="I249" s="123">
        <v>-28</v>
      </c>
      <c r="J249" s="123">
        <v>-26</v>
      </c>
      <c r="K249" s="123">
        <v>-10</v>
      </c>
      <c r="L249" s="123">
        <v>-41</v>
      </c>
      <c r="M249" s="123">
        <v>6.8</v>
      </c>
      <c r="N249" s="123">
        <v>130</v>
      </c>
      <c r="O249" s="123">
        <v>-4.6</v>
      </c>
      <c r="P249" s="123">
        <v>208</v>
      </c>
      <c r="Q249" s="123">
        <v>-1.3</v>
      </c>
      <c r="R249" s="123">
        <v>229</v>
      </c>
      <c r="S249" s="123">
        <v>-0.4</v>
      </c>
      <c r="T249" s="123">
        <v>83</v>
      </c>
      <c r="U249" s="123">
        <v>78</v>
      </c>
      <c r="V249" s="123">
        <v>198</v>
      </c>
      <c r="W249" s="123" t="s">
        <v>686</v>
      </c>
      <c r="X249" s="123">
        <v>3.5</v>
      </c>
      <c r="Y249" s="123">
        <v>3.3</v>
      </c>
    </row>
    <row r="250" spans="1:25" ht="15">
      <c r="A250" s="34">
        <f t="shared" si="13"/>
        <v>41</v>
      </c>
      <c r="B250" s="122" t="s">
        <v>63</v>
      </c>
      <c r="C250" s="122" t="str">
        <f t="shared" si="14"/>
        <v>Республика Адыгея1</v>
      </c>
      <c r="D250" s="122">
        <f t="shared" si="15"/>
        <v>41</v>
      </c>
      <c r="E250" s="122">
        <f t="shared" si="16"/>
        <v>1</v>
      </c>
      <c r="F250" s="123" t="s">
        <v>64</v>
      </c>
      <c r="G250" s="123">
        <v>-27</v>
      </c>
      <c r="H250" s="123">
        <v>-22</v>
      </c>
      <c r="I250" s="123">
        <v>-21</v>
      </c>
      <c r="J250" s="123">
        <v>-19</v>
      </c>
      <c r="K250" s="123">
        <v>-6</v>
      </c>
      <c r="L250" s="123">
        <v>-34</v>
      </c>
      <c r="M250" s="123">
        <v>9</v>
      </c>
      <c r="N250" s="123">
        <v>40</v>
      </c>
      <c r="O250" s="123">
        <v>-1</v>
      </c>
      <c r="P250" s="123">
        <v>148</v>
      </c>
      <c r="Q250" s="123">
        <v>2.3</v>
      </c>
      <c r="R250" s="123">
        <v>169</v>
      </c>
      <c r="S250" s="123">
        <v>3.1</v>
      </c>
      <c r="T250" s="123">
        <v>79</v>
      </c>
      <c r="U250" s="123">
        <v>72</v>
      </c>
      <c r="V250" s="123">
        <v>276</v>
      </c>
      <c r="W250" s="123" t="s">
        <v>686</v>
      </c>
      <c r="X250" s="123">
        <v>5.7</v>
      </c>
      <c r="Y250" s="123">
        <v>3</v>
      </c>
    </row>
    <row r="251" spans="1:25" ht="15">
      <c r="A251" s="34">
        <f t="shared" si="13"/>
        <v>42</v>
      </c>
      <c r="B251" s="122" t="s">
        <v>732</v>
      </c>
      <c r="C251" s="122" t="str">
        <f t="shared" si="14"/>
        <v>Республика Алтай1</v>
      </c>
      <c r="D251" s="122">
        <f t="shared" si="15"/>
        <v>42</v>
      </c>
      <c r="E251" s="122">
        <f t="shared" si="16"/>
        <v>1</v>
      </c>
      <c r="F251" s="123" t="s">
        <v>66</v>
      </c>
      <c r="G251" s="123">
        <v>-27</v>
      </c>
      <c r="H251" s="123">
        <v>-26</v>
      </c>
      <c r="I251" s="123">
        <v>-25</v>
      </c>
      <c r="J251" s="123">
        <v>-23</v>
      </c>
      <c r="K251" s="123">
        <v>-14</v>
      </c>
      <c r="L251" s="123">
        <v>-35</v>
      </c>
      <c r="M251" s="123">
        <v>5.9</v>
      </c>
      <c r="N251" s="123">
        <v>149</v>
      </c>
      <c r="O251" s="123">
        <v>-6</v>
      </c>
      <c r="P251" s="123">
        <v>223</v>
      </c>
      <c r="Q251" s="123">
        <v>-2.7</v>
      </c>
      <c r="R251" s="123">
        <v>242</v>
      </c>
      <c r="S251" s="123">
        <v>-1.7</v>
      </c>
      <c r="T251" s="123">
        <v>59</v>
      </c>
      <c r="U251" s="123">
        <v>55</v>
      </c>
      <c r="V251" s="123">
        <v>121</v>
      </c>
      <c r="W251" s="123" t="s">
        <v>689</v>
      </c>
      <c r="X251" s="123">
        <v>7</v>
      </c>
      <c r="Y251" s="123">
        <v>4.5</v>
      </c>
    </row>
    <row r="252" spans="1:25" ht="15">
      <c r="A252" s="34">
        <f t="shared" si="13"/>
        <v>42</v>
      </c>
      <c r="B252" s="122" t="s">
        <v>732</v>
      </c>
      <c r="C252" s="122" t="str">
        <f t="shared" si="14"/>
        <v>Республика Алтай2</v>
      </c>
      <c r="D252" s="122">
        <f t="shared" si="15"/>
        <v>42</v>
      </c>
      <c r="E252" s="122">
        <f t="shared" si="16"/>
        <v>2</v>
      </c>
      <c r="F252" s="123" t="s">
        <v>68</v>
      </c>
      <c r="G252" s="123">
        <v>-43</v>
      </c>
      <c r="H252" s="123">
        <v>-42</v>
      </c>
      <c r="I252" s="123">
        <v>-42</v>
      </c>
      <c r="J252" s="123">
        <v>-40</v>
      </c>
      <c r="K252" s="123">
        <v>-28</v>
      </c>
      <c r="L252" s="123">
        <v>-48</v>
      </c>
      <c r="M252" s="123">
        <v>12.3</v>
      </c>
      <c r="N252" s="123">
        <v>175</v>
      </c>
      <c r="O252" s="123">
        <v>-14</v>
      </c>
      <c r="P252" s="123">
        <v>237</v>
      </c>
      <c r="Q252" s="123">
        <v>-9.2</v>
      </c>
      <c r="R252" s="123">
        <v>258</v>
      </c>
      <c r="S252" s="123">
        <v>-7.8</v>
      </c>
      <c r="T252" s="123">
        <v>81</v>
      </c>
      <c r="U252" s="123">
        <v>79</v>
      </c>
      <c r="V252" s="123">
        <v>81</v>
      </c>
      <c r="W252" s="123" t="s">
        <v>691</v>
      </c>
      <c r="X252" s="123">
        <v>1.8</v>
      </c>
      <c r="Y252" s="123">
        <v>1.7</v>
      </c>
    </row>
    <row r="253" spans="1:25" ht="15">
      <c r="A253" s="34">
        <f t="shared" si="13"/>
        <v>42</v>
      </c>
      <c r="B253" s="122" t="s">
        <v>732</v>
      </c>
      <c r="C253" s="122" t="str">
        <f t="shared" si="14"/>
        <v>Республика Алтай3</v>
      </c>
      <c r="D253" s="122">
        <f t="shared" si="15"/>
        <v>42</v>
      </c>
      <c r="E253" s="122">
        <f t="shared" si="16"/>
        <v>3</v>
      </c>
      <c r="F253" s="123" t="s">
        <v>69</v>
      </c>
      <c r="G253" s="123">
        <v>-46</v>
      </c>
      <c r="H253" s="123">
        <v>-44</v>
      </c>
      <c r="I253" s="123">
        <v>-44</v>
      </c>
      <c r="J253" s="123">
        <v>-42</v>
      </c>
      <c r="K253" s="123">
        <v>-34</v>
      </c>
      <c r="L253" s="123">
        <v>-55</v>
      </c>
      <c r="M253" s="123">
        <v>11.5</v>
      </c>
      <c r="N253" s="123">
        <v>191</v>
      </c>
      <c r="O253" s="123">
        <v>-17.6</v>
      </c>
      <c r="P253" s="123">
        <v>256</v>
      </c>
      <c r="Q253" s="123">
        <v>-12</v>
      </c>
      <c r="R253" s="123">
        <v>274</v>
      </c>
      <c r="S253" s="123">
        <v>-10.7</v>
      </c>
      <c r="T253" s="123">
        <v>81</v>
      </c>
      <c r="U253" s="123">
        <v>80</v>
      </c>
      <c r="V253" s="123">
        <v>15</v>
      </c>
      <c r="W253" s="123" t="s">
        <v>693</v>
      </c>
      <c r="X253" s="123">
        <v>1.5</v>
      </c>
      <c r="Y253" s="123">
        <v>1.7</v>
      </c>
    </row>
    <row r="254" spans="1:25" ht="15">
      <c r="A254" s="34">
        <f t="shared" si="13"/>
        <v>42</v>
      </c>
      <c r="B254" s="122" t="s">
        <v>732</v>
      </c>
      <c r="C254" s="122" t="str">
        <f t="shared" si="14"/>
        <v>Республика Алтай4</v>
      </c>
      <c r="D254" s="122">
        <f t="shared" si="15"/>
        <v>42</v>
      </c>
      <c r="E254" s="122">
        <f t="shared" si="16"/>
        <v>4</v>
      </c>
      <c r="F254" s="123" t="s">
        <v>70</v>
      </c>
      <c r="G254" s="123">
        <v>-42</v>
      </c>
      <c r="H254" s="123">
        <v>-41</v>
      </c>
      <c r="I254" s="123">
        <v>-40</v>
      </c>
      <c r="J254" s="123">
        <v>-38</v>
      </c>
      <c r="K254" s="123">
        <v>-26</v>
      </c>
      <c r="L254" s="123">
        <v>-46</v>
      </c>
      <c r="M254" s="123">
        <v>11.1</v>
      </c>
      <c r="N254" s="123">
        <v>168</v>
      </c>
      <c r="O254" s="123">
        <v>-13</v>
      </c>
      <c r="P254" s="123">
        <v>231</v>
      </c>
      <c r="Q254" s="123">
        <v>-8.3</v>
      </c>
      <c r="R254" s="123">
        <v>249</v>
      </c>
      <c r="S254" s="123">
        <v>-7.3</v>
      </c>
      <c r="T254" s="123">
        <v>79</v>
      </c>
      <c r="U254" s="123">
        <v>71</v>
      </c>
      <c r="V254" s="123">
        <v>46</v>
      </c>
      <c r="W254" s="123" t="s">
        <v>690</v>
      </c>
      <c r="X254" s="123">
        <v>2.3</v>
      </c>
      <c r="Y254" s="123">
        <v>9.1</v>
      </c>
    </row>
    <row r="255" spans="1:25" ht="15">
      <c r="A255" s="34">
        <f t="shared" si="13"/>
        <v>43</v>
      </c>
      <c r="B255" s="122" t="s">
        <v>109</v>
      </c>
      <c r="C255" s="122" t="str">
        <f t="shared" si="14"/>
        <v>Республика Башкортостан1</v>
      </c>
      <c r="D255" s="122">
        <f t="shared" si="15"/>
        <v>43</v>
      </c>
      <c r="E255" s="122">
        <f t="shared" si="16"/>
        <v>1</v>
      </c>
      <c r="F255" s="123" t="s">
        <v>110</v>
      </c>
      <c r="G255" s="123">
        <v>-39</v>
      </c>
      <c r="H255" s="123">
        <v>-37</v>
      </c>
      <c r="I255" s="123">
        <v>-37</v>
      </c>
      <c r="J255" s="123">
        <v>-34</v>
      </c>
      <c r="K255" s="123">
        <v>-21</v>
      </c>
      <c r="L255" s="123">
        <v>-45</v>
      </c>
      <c r="M255" s="123">
        <v>8.5</v>
      </c>
      <c r="N255" s="123">
        <v>171</v>
      </c>
      <c r="O255" s="123">
        <v>-10.3</v>
      </c>
      <c r="P255" s="123">
        <v>231</v>
      </c>
      <c r="Q255" s="123">
        <v>-6.5</v>
      </c>
      <c r="R255" s="123">
        <v>249</v>
      </c>
      <c r="S255" s="123">
        <v>-5.4</v>
      </c>
      <c r="T255" s="123">
        <v>79</v>
      </c>
      <c r="U255" s="123">
        <v>76</v>
      </c>
      <c r="V255" s="123">
        <v>132</v>
      </c>
      <c r="W255" s="123" t="s">
        <v>684</v>
      </c>
      <c r="X255" s="123">
        <v>5.6</v>
      </c>
      <c r="Y255" s="123">
        <v>3.5</v>
      </c>
    </row>
    <row r="256" spans="1:25" ht="15">
      <c r="A256" s="34">
        <f t="shared" si="13"/>
        <v>43</v>
      </c>
      <c r="B256" s="122" t="s">
        <v>109</v>
      </c>
      <c r="C256" s="122" t="str">
        <f t="shared" si="14"/>
        <v>Республика Башкортостан2</v>
      </c>
      <c r="D256" s="122">
        <f t="shared" si="15"/>
        <v>43</v>
      </c>
      <c r="E256" s="122">
        <f t="shared" si="16"/>
        <v>2</v>
      </c>
      <c r="F256" s="123" t="s">
        <v>111</v>
      </c>
      <c r="G256" s="123">
        <v>-42</v>
      </c>
      <c r="H256" s="123">
        <v>-38</v>
      </c>
      <c r="I256" s="123">
        <v>-36</v>
      </c>
      <c r="J256" s="123">
        <v>-34</v>
      </c>
      <c r="K256" s="123">
        <v>-19</v>
      </c>
      <c r="L256" s="123">
        <v>-50</v>
      </c>
      <c r="M256" s="123">
        <v>7.9</v>
      </c>
      <c r="N256" s="123">
        <v>164</v>
      </c>
      <c r="O256" s="123">
        <v>-9.7</v>
      </c>
      <c r="P256" s="123">
        <v>224</v>
      </c>
      <c r="Q256" s="123">
        <v>-6</v>
      </c>
      <c r="R256" s="123">
        <v>240</v>
      </c>
      <c r="S256" s="123">
        <v>-5</v>
      </c>
      <c r="T256" s="123">
        <v>82</v>
      </c>
      <c r="U256" s="123">
        <v>81</v>
      </c>
      <c r="V256" s="123">
        <v>121</v>
      </c>
      <c r="W256" s="123" t="s">
        <v>686</v>
      </c>
      <c r="X256" s="123">
        <v>3.6</v>
      </c>
      <c r="Y256" s="123">
        <v>2.9</v>
      </c>
    </row>
    <row r="257" spans="1:25" ht="15">
      <c r="A257" s="34">
        <f t="shared" si="13"/>
        <v>43</v>
      </c>
      <c r="B257" s="122" t="s">
        <v>109</v>
      </c>
      <c r="C257" s="122" t="str">
        <f t="shared" si="14"/>
        <v>Республика Башкортостан3</v>
      </c>
      <c r="D257" s="122">
        <f t="shared" si="15"/>
        <v>43</v>
      </c>
      <c r="E257" s="122">
        <f t="shared" si="16"/>
        <v>3</v>
      </c>
      <c r="F257" s="123" t="s">
        <v>112</v>
      </c>
      <c r="G257" s="123">
        <v>-42</v>
      </c>
      <c r="H257" s="123">
        <v>-39</v>
      </c>
      <c r="I257" s="123">
        <v>-38</v>
      </c>
      <c r="J257" s="123">
        <v>-35</v>
      </c>
      <c r="K257" s="123">
        <v>-20</v>
      </c>
      <c r="L257" s="123">
        <v>-45</v>
      </c>
      <c r="M257" s="123">
        <v>8.9</v>
      </c>
      <c r="N257" s="123">
        <v>158</v>
      </c>
      <c r="O257" s="123">
        <v>-9.9</v>
      </c>
      <c r="P257" s="123">
        <v>210</v>
      </c>
      <c r="Q257" s="123">
        <v>-6.4</v>
      </c>
      <c r="R257" s="123">
        <v>224</v>
      </c>
      <c r="S257" s="123">
        <v>-5.4</v>
      </c>
      <c r="T257" s="123">
        <v>80</v>
      </c>
      <c r="U257" s="123">
        <v>78</v>
      </c>
      <c r="V257" s="123">
        <v>151</v>
      </c>
      <c r="W257" s="123" t="s">
        <v>686</v>
      </c>
      <c r="X257" s="123">
        <v>5</v>
      </c>
      <c r="Y257" s="123">
        <v>3.4</v>
      </c>
    </row>
    <row r="258" spans="1:25" ht="15">
      <c r="A258" s="34">
        <f t="shared" si="13"/>
        <v>43</v>
      </c>
      <c r="B258" s="122" t="s">
        <v>109</v>
      </c>
      <c r="C258" s="122" t="str">
        <f t="shared" si="14"/>
        <v>Республика Башкортостан4</v>
      </c>
      <c r="D258" s="122">
        <f t="shared" si="15"/>
        <v>43</v>
      </c>
      <c r="E258" s="122">
        <f t="shared" si="16"/>
        <v>4</v>
      </c>
      <c r="F258" s="123" t="s">
        <v>113</v>
      </c>
      <c r="G258" s="123">
        <v>-41</v>
      </c>
      <c r="H258" s="123">
        <v>-38</v>
      </c>
      <c r="I258" s="123">
        <v>-38</v>
      </c>
      <c r="J258" s="123">
        <v>-33</v>
      </c>
      <c r="K258" s="123">
        <v>-18</v>
      </c>
      <c r="L258" s="123">
        <v>-49</v>
      </c>
      <c r="M258" s="123">
        <v>8.9</v>
      </c>
      <c r="N258" s="123">
        <v>155</v>
      </c>
      <c r="O258" s="123">
        <v>-9.5</v>
      </c>
      <c r="P258" s="123">
        <v>209</v>
      </c>
      <c r="Q258" s="123">
        <v>-6</v>
      </c>
      <c r="R258" s="123">
        <v>224</v>
      </c>
      <c r="S258" s="123">
        <v>-5</v>
      </c>
      <c r="T258" s="123">
        <v>82</v>
      </c>
      <c r="U258" s="123">
        <v>79</v>
      </c>
      <c r="V258" s="123">
        <v>205</v>
      </c>
      <c r="W258" s="123" t="s">
        <v>686</v>
      </c>
      <c r="X258" s="123">
        <v>4</v>
      </c>
      <c r="Y258" s="123">
        <v>3.1</v>
      </c>
    </row>
    <row r="259" spans="1:25" ht="15">
      <c r="A259" s="34">
        <f t="shared" si="13"/>
        <v>43</v>
      </c>
      <c r="B259" s="122" t="s">
        <v>109</v>
      </c>
      <c r="C259" s="122" t="str">
        <f t="shared" si="14"/>
        <v>Республика Башкортостан5</v>
      </c>
      <c r="D259" s="122">
        <f t="shared" si="15"/>
        <v>43</v>
      </c>
      <c r="E259" s="122">
        <f t="shared" si="16"/>
        <v>5</v>
      </c>
      <c r="F259" s="123" t="s">
        <v>114</v>
      </c>
      <c r="G259" s="123">
        <v>-43</v>
      </c>
      <c r="H259" s="123">
        <v>-40</v>
      </c>
      <c r="I259" s="123">
        <v>-39</v>
      </c>
      <c r="J259" s="123">
        <v>-34</v>
      </c>
      <c r="K259" s="123">
        <v>-18</v>
      </c>
      <c r="L259" s="123">
        <v>-51</v>
      </c>
      <c r="M259" s="123">
        <v>8.4</v>
      </c>
      <c r="N259" s="123">
        <v>162</v>
      </c>
      <c r="O259" s="123">
        <v>-9.7</v>
      </c>
      <c r="P259" s="123">
        <v>218</v>
      </c>
      <c r="Q259" s="123">
        <v>-6.1</v>
      </c>
      <c r="R259" s="123">
        <v>234</v>
      </c>
      <c r="S259" s="123">
        <v>-5.1</v>
      </c>
      <c r="T259" s="123">
        <v>82</v>
      </c>
      <c r="U259" s="123">
        <v>82</v>
      </c>
      <c r="V259" s="123">
        <v>133</v>
      </c>
      <c r="W259" s="123" t="s">
        <v>686</v>
      </c>
      <c r="X259" s="123">
        <v>6</v>
      </c>
      <c r="Y259" s="123">
        <v>3.8</v>
      </c>
    </row>
    <row r="260" spans="1:25" ht="15">
      <c r="A260" s="34">
        <f t="shared" si="13"/>
        <v>44</v>
      </c>
      <c r="B260" s="122" t="s">
        <v>119</v>
      </c>
      <c r="C260" s="122" t="str">
        <f t="shared" si="14"/>
        <v>Республика Бурятия1</v>
      </c>
      <c r="D260" s="122">
        <f t="shared" si="15"/>
        <v>44</v>
      </c>
      <c r="E260" s="122">
        <f t="shared" si="16"/>
        <v>1</v>
      </c>
      <c r="F260" s="123" t="s">
        <v>120</v>
      </c>
      <c r="G260" s="123">
        <v>-33</v>
      </c>
      <c r="H260" s="123">
        <v>-31</v>
      </c>
      <c r="I260" s="123">
        <v>-30</v>
      </c>
      <c r="J260" s="123">
        <v>-29</v>
      </c>
      <c r="K260" s="123">
        <v>-19</v>
      </c>
      <c r="L260" s="123">
        <v>-39</v>
      </c>
      <c r="M260" s="123">
        <v>10.3</v>
      </c>
      <c r="N260" s="123">
        <v>175</v>
      </c>
      <c r="O260" s="123">
        <v>-9.8</v>
      </c>
      <c r="P260" s="123">
        <v>250</v>
      </c>
      <c r="Q260" s="123">
        <v>-5.5</v>
      </c>
      <c r="R260" s="123">
        <v>272</v>
      </c>
      <c r="S260" s="123">
        <v>-4.4</v>
      </c>
      <c r="T260" s="123">
        <v>78</v>
      </c>
      <c r="U260" s="123">
        <v>72</v>
      </c>
      <c r="V260" s="123">
        <v>87</v>
      </c>
      <c r="W260" s="123" t="s">
        <v>690</v>
      </c>
      <c r="X260" s="123">
        <v>5.7</v>
      </c>
      <c r="Y260" s="123">
        <v>3.8</v>
      </c>
    </row>
    <row r="261" spans="1:25" ht="15">
      <c r="A261" s="34">
        <f t="shared" si="13"/>
        <v>44</v>
      </c>
      <c r="B261" s="122" t="s">
        <v>119</v>
      </c>
      <c r="C261" s="122" t="str">
        <f t="shared" si="14"/>
        <v>Республика Бурятия2</v>
      </c>
      <c r="D261" s="122">
        <f t="shared" si="15"/>
        <v>44</v>
      </c>
      <c r="E261" s="122">
        <f t="shared" si="16"/>
        <v>2</v>
      </c>
      <c r="F261" s="123" t="s">
        <v>122</v>
      </c>
      <c r="G261" s="123">
        <v>-46</v>
      </c>
      <c r="H261" s="123">
        <v>-44</v>
      </c>
      <c r="I261" s="123">
        <v>-44</v>
      </c>
      <c r="J261" s="123">
        <v>-42</v>
      </c>
      <c r="K261" s="123">
        <v>-34</v>
      </c>
      <c r="L261" s="123">
        <v>-51</v>
      </c>
      <c r="M261" s="123">
        <v>16.3</v>
      </c>
      <c r="N261" s="123">
        <v>205</v>
      </c>
      <c r="O261" s="123">
        <v>-18.2</v>
      </c>
      <c r="P261" s="123">
        <v>261</v>
      </c>
      <c r="Q261" s="123">
        <v>-13.4</v>
      </c>
      <c r="R261" s="123">
        <v>276</v>
      </c>
      <c r="S261" s="123">
        <v>-12.2</v>
      </c>
      <c r="T261" s="123">
        <v>76</v>
      </c>
      <c r="U261" s="123">
        <v>69</v>
      </c>
      <c r="V261" s="123">
        <v>18</v>
      </c>
      <c r="W261" s="123" t="s">
        <v>687</v>
      </c>
      <c r="X261" s="123" t="s">
        <v>81</v>
      </c>
      <c r="Y261" s="123">
        <v>1.4</v>
      </c>
    </row>
    <row r="262" spans="1:25" ht="15">
      <c r="A262" s="34">
        <f t="shared" si="13"/>
        <v>44</v>
      </c>
      <c r="B262" s="122" t="s">
        <v>119</v>
      </c>
      <c r="C262" s="122" t="str">
        <f t="shared" si="14"/>
        <v>Республика Бурятия3</v>
      </c>
      <c r="D262" s="122">
        <f t="shared" si="15"/>
        <v>44</v>
      </c>
      <c r="E262" s="122">
        <f t="shared" si="16"/>
        <v>3</v>
      </c>
      <c r="F262" s="123" t="s">
        <v>121</v>
      </c>
      <c r="G262" s="123">
        <v>-46</v>
      </c>
      <c r="H262" s="123">
        <v>-43</v>
      </c>
      <c r="I262" s="123">
        <v>-42</v>
      </c>
      <c r="J262" s="123">
        <v>-41</v>
      </c>
      <c r="K262" s="123">
        <v>-30</v>
      </c>
      <c r="L262" s="123">
        <v>-52</v>
      </c>
      <c r="M262" s="123">
        <v>10.1</v>
      </c>
      <c r="N262" s="123">
        <v>183</v>
      </c>
      <c r="O262" s="123">
        <v>-16.7</v>
      </c>
      <c r="P262" s="123">
        <v>240</v>
      </c>
      <c r="Q262" s="123">
        <v>-11.7</v>
      </c>
      <c r="R262" s="123">
        <v>255</v>
      </c>
      <c r="S262" s="123">
        <v>-10.5</v>
      </c>
      <c r="T262" s="123">
        <v>79</v>
      </c>
      <c r="U262" s="123">
        <v>78</v>
      </c>
      <c r="V262" s="123">
        <v>94</v>
      </c>
      <c r="W262" s="123" t="s">
        <v>690</v>
      </c>
      <c r="X262" s="123">
        <v>3.2</v>
      </c>
      <c r="Y262" s="123">
        <v>1.8</v>
      </c>
    </row>
    <row r="263" spans="1:25" ht="15">
      <c r="A263" s="34">
        <f t="shared" si="13"/>
        <v>44</v>
      </c>
      <c r="B263" s="122" t="s">
        <v>119</v>
      </c>
      <c r="C263" s="122" t="str">
        <f t="shared" si="14"/>
        <v>Республика Бурятия4</v>
      </c>
      <c r="D263" s="122">
        <f t="shared" si="15"/>
        <v>44</v>
      </c>
      <c r="E263" s="122">
        <f t="shared" si="16"/>
        <v>4</v>
      </c>
      <c r="F263" s="123" t="s">
        <v>123</v>
      </c>
      <c r="G263" s="123">
        <v>-37</v>
      </c>
      <c r="H263" s="123">
        <v>-35</v>
      </c>
      <c r="I263" s="123">
        <v>-35</v>
      </c>
      <c r="J263" s="123">
        <v>-31</v>
      </c>
      <c r="K263" s="123">
        <v>-25</v>
      </c>
      <c r="L263" s="123">
        <v>-40</v>
      </c>
      <c r="M263" s="123">
        <v>9.7</v>
      </c>
      <c r="N263" s="123">
        <v>171</v>
      </c>
      <c r="O263" s="123">
        <v>-13.1</v>
      </c>
      <c r="P263" s="123">
        <v>229</v>
      </c>
      <c r="Q263" s="123">
        <v>-8.7</v>
      </c>
      <c r="R263" s="123">
        <v>245</v>
      </c>
      <c r="S263" s="123">
        <v>-7.6</v>
      </c>
      <c r="T263" s="123">
        <v>75</v>
      </c>
      <c r="U263" s="123">
        <v>68</v>
      </c>
      <c r="V263" s="123">
        <v>22</v>
      </c>
      <c r="W263" s="123" t="s">
        <v>686</v>
      </c>
      <c r="X263" s="123">
        <v>2.2</v>
      </c>
      <c r="Y263" s="123">
        <v>1.4</v>
      </c>
    </row>
    <row r="264" spans="1:25" ht="15">
      <c r="A264" s="34">
        <f t="shared" si="13"/>
        <v>44</v>
      </c>
      <c r="B264" s="122" t="s">
        <v>119</v>
      </c>
      <c r="C264" s="122" t="str">
        <f t="shared" si="14"/>
        <v>Республика Бурятия5</v>
      </c>
      <c r="D264" s="122">
        <f t="shared" si="15"/>
        <v>44</v>
      </c>
      <c r="E264" s="122">
        <f t="shared" si="16"/>
        <v>5</v>
      </c>
      <c r="F264" s="123" t="s">
        <v>124</v>
      </c>
      <c r="G264" s="123">
        <v>-38</v>
      </c>
      <c r="H264" s="123">
        <v>-36</v>
      </c>
      <c r="I264" s="123">
        <v>-36</v>
      </c>
      <c r="J264" s="123">
        <v>-33</v>
      </c>
      <c r="K264" s="123">
        <v>-25</v>
      </c>
      <c r="L264" s="123">
        <v>-48</v>
      </c>
      <c r="M264" s="123">
        <v>16</v>
      </c>
      <c r="N264" s="123">
        <v>198</v>
      </c>
      <c r="O264" s="123">
        <v>-12.2</v>
      </c>
      <c r="P264" s="123">
        <v>266</v>
      </c>
      <c r="Q264" s="123">
        <v>-8.1</v>
      </c>
      <c r="R264" s="123">
        <v>284</v>
      </c>
      <c r="S264" s="123">
        <v>-6.9</v>
      </c>
      <c r="T264" s="123">
        <v>65</v>
      </c>
      <c r="U264" s="123">
        <v>51</v>
      </c>
      <c r="V264" s="123">
        <v>20</v>
      </c>
      <c r="W264" s="123" t="s">
        <v>690</v>
      </c>
      <c r="X264" s="123">
        <v>5.2</v>
      </c>
      <c r="Y264" s="123">
        <v>2.5</v>
      </c>
    </row>
    <row r="265" spans="1:25" ht="15">
      <c r="A265" s="34">
        <f aca="true" t="shared" si="17" ref="A265:A328">D265</f>
        <v>44</v>
      </c>
      <c r="B265" s="122" t="s">
        <v>119</v>
      </c>
      <c r="C265" s="122" t="str">
        <f aca="true" t="shared" si="18" ref="C265:C328">B265&amp;E265</f>
        <v>Республика Бурятия6</v>
      </c>
      <c r="D265" s="122">
        <f aca="true" t="shared" si="19" ref="D265:D328">IF(B264=B265,D264,D264+1)</f>
        <v>44</v>
      </c>
      <c r="E265" s="122">
        <f t="shared" si="16"/>
        <v>6</v>
      </c>
      <c r="F265" s="123" t="s">
        <v>125</v>
      </c>
      <c r="G265" s="123">
        <v>-35</v>
      </c>
      <c r="H265" s="123">
        <v>-35</v>
      </c>
      <c r="I265" s="123">
        <v>-32</v>
      </c>
      <c r="J265" s="123">
        <v>-32</v>
      </c>
      <c r="K265" s="123">
        <v>-26</v>
      </c>
      <c r="L265" s="123">
        <v>-47</v>
      </c>
      <c r="M265" s="123">
        <v>7.3</v>
      </c>
      <c r="N265" s="123">
        <v>194</v>
      </c>
      <c r="O265" s="123">
        <v>-14</v>
      </c>
      <c r="P265" s="123">
        <v>255</v>
      </c>
      <c r="Q265" s="123">
        <v>-9.6</v>
      </c>
      <c r="R265" s="123">
        <v>271</v>
      </c>
      <c r="S265" s="123">
        <v>-8.5</v>
      </c>
      <c r="T265" s="123">
        <v>74</v>
      </c>
      <c r="U265" s="123">
        <v>71</v>
      </c>
      <c r="V265" s="123">
        <v>71</v>
      </c>
      <c r="W265" s="123" t="s">
        <v>691</v>
      </c>
      <c r="X265" s="123">
        <v>1.9</v>
      </c>
      <c r="Y265" s="123">
        <v>1.8</v>
      </c>
    </row>
    <row r="266" spans="1:25" ht="24">
      <c r="A266" s="34">
        <f t="shared" si="17"/>
        <v>44</v>
      </c>
      <c r="B266" s="122" t="s">
        <v>119</v>
      </c>
      <c r="C266" s="122" t="str">
        <f t="shared" si="18"/>
        <v>Республика Бурятия7</v>
      </c>
      <c r="D266" s="122">
        <f t="shared" si="19"/>
        <v>44</v>
      </c>
      <c r="E266" s="122">
        <f aca="true" t="shared" si="20" ref="E266:E329">IF(D265=D266,E265+1,1)</f>
        <v>7</v>
      </c>
      <c r="F266" s="123" t="s">
        <v>733</v>
      </c>
      <c r="G266" s="123">
        <v>-42</v>
      </c>
      <c r="H266" s="123">
        <v>-38</v>
      </c>
      <c r="I266" s="123">
        <v>-38</v>
      </c>
      <c r="J266" s="123">
        <v>-36</v>
      </c>
      <c r="K266" s="123">
        <v>-28</v>
      </c>
      <c r="L266" s="123">
        <v>-49</v>
      </c>
      <c r="M266" s="123">
        <v>11.2</v>
      </c>
      <c r="N266" s="123">
        <v>197</v>
      </c>
      <c r="O266" s="123">
        <v>-14.9</v>
      </c>
      <c r="P266" s="123">
        <v>258</v>
      </c>
      <c r="Q266" s="123">
        <v>-10.5</v>
      </c>
      <c r="R266" s="123">
        <v>271</v>
      </c>
      <c r="S266" s="123">
        <v>-9.5</v>
      </c>
      <c r="T266" s="123">
        <v>77</v>
      </c>
      <c r="U266" s="123">
        <v>75</v>
      </c>
      <c r="V266" s="123">
        <v>18</v>
      </c>
      <c r="W266" s="123" t="s">
        <v>690</v>
      </c>
      <c r="X266" s="123">
        <v>5</v>
      </c>
      <c r="Y266" s="123">
        <v>3.5</v>
      </c>
    </row>
    <row r="267" spans="1:25" ht="15">
      <c r="A267" s="34">
        <f t="shared" si="17"/>
        <v>44</v>
      </c>
      <c r="B267" s="122" t="s">
        <v>119</v>
      </c>
      <c r="C267" s="122" t="str">
        <f t="shared" si="18"/>
        <v>Республика Бурятия8</v>
      </c>
      <c r="D267" s="122">
        <f t="shared" si="19"/>
        <v>44</v>
      </c>
      <c r="E267" s="122">
        <f t="shared" si="20"/>
        <v>8</v>
      </c>
      <c r="F267" s="123" t="s">
        <v>126</v>
      </c>
      <c r="G267" s="123">
        <v>-43</v>
      </c>
      <c r="H267" s="123">
        <v>-42</v>
      </c>
      <c r="I267" s="123">
        <v>-42</v>
      </c>
      <c r="J267" s="123">
        <v>-40</v>
      </c>
      <c r="K267" s="123">
        <v>-33</v>
      </c>
      <c r="L267" s="123">
        <v>-48</v>
      </c>
      <c r="M267" s="123">
        <v>10.4</v>
      </c>
      <c r="N267" s="123">
        <v>217</v>
      </c>
      <c r="O267" s="123">
        <v>-17.1</v>
      </c>
      <c r="P267" s="123">
        <v>274</v>
      </c>
      <c r="Q267" s="123">
        <v>-12.7</v>
      </c>
      <c r="R267" s="123">
        <v>290</v>
      </c>
      <c r="S267" s="123">
        <v>-11.4</v>
      </c>
      <c r="T267" s="123">
        <v>74</v>
      </c>
      <c r="U267" s="123">
        <v>70</v>
      </c>
      <c r="V267" s="123">
        <v>26</v>
      </c>
      <c r="W267" s="123" t="s">
        <v>687</v>
      </c>
      <c r="X267" s="123" t="s">
        <v>81</v>
      </c>
      <c r="Y267" s="123" t="s">
        <v>685</v>
      </c>
    </row>
    <row r="268" spans="1:25" ht="15">
      <c r="A268" s="34">
        <f t="shared" si="17"/>
        <v>44</v>
      </c>
      <c r="B268" s="122" t="s">
        <v>119</v>
      </c>
      <c r="C268" s="122" t="str">
        <f t="shared" si="18"/>
        <v>Республика Бурятия9</v>
      </c>
      <c r="D268" s="122">
        <f t="shared" si="19"/>
        <v>44</v>
      </c>
      <c r="E268" s="122">
        <f t="shared" si="20"/>
        <v>9</v>
      </c>
      <c r="F268" s="123" t="s">
        <v>127</v>
      </c>
      <c r="G268" s="123">
        <v>-38</v>
      </c>
      <c r="H268" s="123">
        <v>-37</v>
      </c>
      <c r="I268" s="123">
        <v>-36</v>
      </c>
      <c r="J268" s="123">
        <v>-35</v>
      </c>
      <c r="K268" s="123">
        <v>-28</v>
      </c>
      <c r="L268" s="123">
        <v>-51</v>
      </c>
      <c r="M268" s="123">
        <v>9.9</v>
      </c>
      <c r="N268" s="123">
        <v>175</v>
      </c>
      <c r="O268" s="123">
        <v>-14.8</v>
      </c>
      <c r="P268" s="123">
        <v>230</v>
      </c>
      <c r="Q268" s="123">
        <v>-10.3</v>
      </c>
      <c r="R268" s="123">
        <v>246</v>
      </c>
      <c r="S268" s="123">
        <v>-9</v>
      </c>
      <c r="T268" s="123">
        <v>76</v>
      </c>
      <c r="U268" s="123">
        <v>70</v>
      </c>
      <c r="V268" s="123">
        <v>28</v>
      </c>
      <c r="W268" s="123" t="s">
        <v>690</v>
      </c>
      <c r="X268" s="123">
        <v>2.1</v>
      </c>
      <c r="Y268" s="123">
        <v>1.9</v>
      </c>
    </row>
    <row r="269" spans="1:25" ht="15">
      <c r="A269" s="34">
        <f t="shared" si="17"/>
        <v>44</v>
      </c>
      <c r="B269" s="122" t="s">
        <v>119</v>
      </c>
      <c r="C269" s="122" t="str">
        <f t="shared" si="18"/>
        <v>Республика Бурятия10</v>
      </c>
      <c r="D269" s="122">
        <f t="shared" si="19"/>
        <v>44</v>
      </c>
      <c r="E269" s="122">
        <f t="shared" si="20"/>
        <v>10</v>
      </c>
      <c r="F269" s="123" t="s">
        <v>128</v>
      </c>
      <c r="G269" s="123">
        <v>-44</v>
      </c>
      <c r="H269" s="123">
        <v>-41</v>
      </c>
      <c r="I269" s="123">
        <v>-43</v>
      </c>
      <c r="J269" s="123">
        <v>-39</v>
      </c>
      <c r="K269" s="123">
        <v>-31</v>
      </c>
      <c r="L269" s="123">
        <v>-49</v>
      </c>
      <c r="M269" s="123">
        <v>12.7</v>
      </c>
      <c r="N269" s="123">
        <v>184</v>
      </c>
      <c r="O269" s="123">
        <v>-15.4</v>
      </c>
      <c r="P269" s="123">
        <v>241</v>
      </c>
      <c r="Q269" s="123">
        <v>-10.8</v>
      </c>
      <c r="R269" s="123">
        <v>257</v>
      </c>
      <c r="S269" s="123">
        <v>-9.6</v>
      </c>
      <c r="T269" s="123">
        <v>75</v>
      </c>
      <c r="U269" s="123">
        <v>72</v>
      </c>
      <c r="V269" s="123">
        <v>25</v>
      </c>
      <c r="W269" s="123" t="s">
        <v>690</v>
      </c>
      <c r="X269" s="123" t="s">
        <v>81</v>
      </c>
      <c r="Y269" s="123" t="s">
        <v>685</v>
      </c>
    </row>
    <row r="270" spans="1:25" ht="15">
      <c r="A270" s="34">
        <f t="shared" si="17"/>
        <v>45</v>
      </c>
      <c r="B270" s="122" t="s">
        <v>147</v>
      </c>
      <c r="C270" s="122" t="str">
        <f t="shared" si="18"/>
        <v>Республика Дагестан1</v>
      </c>
      <c r="D270" s="122">
        <f t="shared" si="19"/>
        <v>45</v>
      </c>
      <c r="E270" s="122">
        <f t="shared" si="20"/>
        <v>1</v>
      </c>
      <c r="F270" s="123" t="s">
        <v>734</v>
      </c>
      <c r="G270" s="123">
        <v>-16</v>
      </c>
      <c r="H270" s="123">
        <v>-13</v>
      </c>
      <c r="I270" s="123">
        <v>-11</v>
      </c>
      <c r="J270" s="123">
        <v>-9</v>
      </c>
      <c r="K270" s="123">
        <v>-3</v>
      </c>
      <c r="L270" s="123">
        <v>-19</v>
      </c>
      <c r="M270" s="123">
        <v>5.2</v>
      </c>
      <c r="N270" s="123">
        <v>0</v>
      </c>
      <c r="O270" s="123" t="s">
        <v>22</v>
      </c>
      <c r="P270" s="123">
        <v>138</v>
      </c>
      <c r="Q270" s="123">
        <v>3.7</v>
      </c>
      <c r="R270" s="123">
        <v>161</v>
      </c>
      <c r="S270" s="123">
        <v>4.5</v>
      </c>
      <c r="T270" s="123">
        <v>84</v>
      </c>
      <c r="U270" s="123">
        <v>82</v>
      </c>
      <c r="V270" s="123">
        <v>179</v>
      </c>
      <c r="W270" s="123" t="s">
        <v>687</v>
      </c>
      <c r="X270" s="123">
        <v>5.2</v>
      </c>
      <c r="Y270" s="123">
        <v>3.1</v>
      </c>
    </row>
    <row r="271" spans="1:25" ht="15">
      <c r="A271" s="34">
        <f t="shared" si="17"/>
        <v>45</v>
      </c>
      <c r="B271" s="122" t="s">
        <v>147</v>
      </c>
      <c r="C271" s="122" t="str">
        <f t="shared" si="18"/>
        <v>Республика Дагестан2</v>
      </c>
      <c r="D271" s="122">
        <f t="shared" si="19"/>
        <v>45</v>
      </c>
      <c r="E271" s="122">
        <f t="shared" si="20"/>
        <v>2</v>
      </c>
      <c r="F271" s="123" t="s">
        <v>148</v>
      </c>
      <c r="G271" s="123">
        <v>-20</v>
      </c>
      <c r="H271" s="123">
        <v>-17</v>
      </c>
      <c r="I271" s="123">
        <v>-17</v>
      </c>
      <c r="J271" s="123">
        <v>-13</v>
      </c>
      <c r="K271" s="123">
        <v>-3</v>
      </c>
      <c r="L271" s="123">
        <v>-25</v>
      </c>
      <c r="M271" s="123">
        <v>5.6</v>
      </c>
      <c r="N271" s="125">
        <v>37</v>
      </c>
      <c r="O271" s="125">
        <v>-0.4</v>
      </c>
      <c r="P271" s="123">
        <v>144</v>
      </c>
      <c r="Q271" s="123">
        <v>2.7</v>
      </c>
      <c r="R271" s="123">
        <v>164</v>
      </c>
      <c r="S271" s="123">
        <v>3.5</v>
      </c>
      <c r="T271" s="123">
        <v>83</v>
      </c>
      <c r="U271" s="123">
        <v>78</v>
      </c>
      <c r="V271" s="123">
        <v>140</v>
      </c>
      <c r="W271" s="123" t="s">
        <v>687</v>
      </c>
      <c r="X271" s="123">
        <v>5.1</v>
      </c>
      <c r="Y271" s="123">
        <v>4.2</v>
      </c>
    </row>
    <row r="272" spans="1:25" ht="24">
      <c r="A272" s="34">
        <f t="shared" si="17"/>
        <v>45</v>
      </c>
      <c r="B272" s="122" t="s">
        <v>147</v>
      </c>
      <c r="C272" s="122" t="str">
        <f t="shared" si="18"/>
        <v>Республика Дагестан3</v>
      </c>
      <c r="D272" s="122">
        <f t="shared" si="19"/>
        <v>45</v>
      </c>
      <c r="E272" s="122">
        <f t="shared" si="20"/>
        <v>3</v>
      </c>
      <c r="F272" s="123" t="s">
        <v>152</v>
      </c>
      <c r="G272" s="123">
        <v>-24</v>
      </c>
      <c r="H272" s="123">
        <v>-23</v>
      </c>
      <c r="I272" s="123">
        <v>-21</v>
      </c>
      <c r="J272" s="123">
        <v>-19</v>
      </c>
      <c r="K272" s="123">
        <v>-10</v>
      </c>
      <c r="L272" s="123">
        <v>-35</v>
      </c>
      <c r="M272" s="123">
        <v>6.2</v>
      </c>
      <c r="N272" s="123">
        <v>77</v>
      </c>
      <c r="O272" s="123">
        <v>-2.5</v>
      </c>
      <c r="P272" s="123">
        <v>162</v>
      </c>
      <c r="Q272" s="123">
        <v>0.8</v>
      </c>
      <c r="R272" s="123">
        <v>178</v>
      </c>
      <c r="S272" s="123">
        <v>1.6</v>
      </c>
      <c r="T272" s="123">
        <v>88</v>
      </c>
      <c r="U272" s="123">
        <v>85</v>
      </c>
      <c r="V272" s="123">
        <v>99</v>
      </c>
      <c r="W272" s="123" t="s">
        <v>693</v>
      </c>
      <c r="X272" s="123" t="s">
        <v>81</v>
      </c>
      <c r="Y272" s="123">
        <v>4.2</v>
      </c>
    </row>
    <row r="273" spans="1:25" ht="15">
      <c r="A273" s="34">
        <f t="shared" si="17"/>
        <v>46</v>
      </c>
      <c r="B273" s="122" t="s">
        <v>735</v>
      </c>
      <c r="C273" s="122" t="str">
        <f t="shared" si="18"/>
        <v>Республика Калмыкия1</v>
      </c>
      <c r="D273" s="122">
        <f t="shared" si="19"/>
        <v>46</v>
      </c>
      <c r="E273" s="122">
        <f t="shared" si="20"/>
        <v>1</v>
      </c>
      <c r="F273" s="123" t="s">
        <v>181</v>
      </c>
      <c r="G273" s="123">
        <v>-29</v>
      </c>
      <c r="H273" s="123">
        <v>-26</v>
      </c>
      <c r="I273" s="123">
        <v>-24</v>
      </c>
      <c r="J273" s="123">
        <v>-23</v>
      </c>
      <c r="K273" s="123">
        <v>-10</v>
      </c>
      <c r="L273" s="123">
        <v>-34</v>
      </c>
      <c r="M273" s="123">
        <v>5.7</v>
      </c>
      <c r="N273" s="123">
        <v>108</v>
      </c>
      <c r="O273" s="123">
        <v>-3.7</v>
      </c>
      <c r="P273" s="123">
        <v>169</v>
      </c>
      <c r="Q273" s="123">
        <v>-1</v>
      </c>
      <c r="R273" s="123">
        <v>184</v>
      </c>
      <c r="S273" s="123">
        <v>-0.1</v>
      </c>
      <c r="T273" s="123">
        <v>88</v>
      </c>
      <c r="U273" s="123">
        <v>85</v>
      </c>
      <c r="V273" s="123">
        <v>121</v>
      </c>
      <c r="W273" s="123" t="s">
        <v>693</v>
      </c>
      <c r="X273" s="123">
        <v>8.5</v>
      </c>
      <c r="Y273" s="123">
        <v>6.3</v>
      </c>
    </row>
    <row r="274" spans="1:25" ht="15">
      <c r="A274" s="34">
        <f t="shared" si="17"/>
        <v>47</v>
      </c>
      <c r="B274" s="122" t="s">
        <v>736</v>
      </c>
      <c r="C274" s="122" t="str">
        <f t="shared" si="18"/>
        <v>Республика Карелия1</v>
      </c>
      <c r="D274" s="122">
        <f t="shared" si="19"/>
        <v>47</v>
      </c>
      <c r="E274" s="122">
        <f t="shared" si="20"/>
        <v>1</v>
      </c>
      <c r="F274" s="123" t="s">
        <v>196</v>
      </c>
      <c r="G274" s="123">
        <v>-34</v>
      </c>
      <c r="H274" s="123">
        <v>-33</v>
      </c>
      <c r="I274" s="123">
        <v>-31</v>
      </c>
      <c r="J274" s="123">
        <v>-28</v>
      </c>
      <c r="K274" s="123">
        <v>-14</v>
      </c>
      <c r="L274" s="123">
        <v>-40</v>
      </c>
      <c r="M274" s="123">
        <v>7.2</v>
      </c>
      <c r="N274" s="123">
        <v>176</v>
      </c>
      <c r="O274" s="123">
        <v>-6.9</v>
      </c>
      <c r="P274" s="123">
        <v>255</v>
      </c>
      <c r="Q274" s="123">
        <v>-3.5</v>
      </c>
      <c r="R274" s="123">
        <v>277</v>
      </c>
      <c r="S274" s="123">
        <v>-2.5</v>
      </c>
      <c r="T274" s="123">
        <v>85</v>
      </c>
      <c r="U274" s="123">
        <v>82</v>
      </c>
      <c r="V274" s="123">
        <v>125</v>
      </c>
      <c r="W274" s="123" t="s">
        <v>690</v>
      </c>
      <c r="X274" s="123">
        <v>4.7</v>
      </c>
      <c r="Y274" s="123">
        <v>4.5</v>
      </c>
    </row>
    <row r="275" spans="1:25" ht="15">
      <c r="A275" s="34">
        <f t="shared" si="17"/>
        <v>47</v>
      </c>
      <c r="B275" s="122" t="s">
        <v>736</v>
      </c>
      <c r="C275" s="122" t="str">
        <f t="shared" si="18"/>
        <v>Республика Карелия2</v>
      </c>
      <c r="D275" s="122">
        <f t="shared" si="19"/>
        <v>47</v>
      </c>
      <c r="E275" s="122">
        <f t="shared" si="20"/>
        <v>2</v>
      </c>
      <c r="F275" s="123" t="s">
        <v>197</v>
      </c>
      <c r="G275" s="123">
        <v>-38</v>
      </c>
      <c r="H275" s="123">
        <v>-36</v>
      </c>
      <c r="I275" s="123">
        <v>-34</v>
      </c>
      <c r="J275" s="123">
        <v>-31</v>
      </c>
      <c r="K275" s="123">
        <v>-17</v>
      </c>
      <c r="L275" s="123">
        <v>-47</v>
      </c>
      <c r="M275" s="123">
        <v>8.7</v>
      </c>
      <c r="N275" s="123">
        <v>184</v>
      </c>
      <c r="O275" s="123">
        <v>-7.6</v>
      </c>
      <c r="P275" s="123">
        <v>261</v>
      </c>
      <c r="Q275" s="123">
        <v>-4.2</v>
      </c>
      <c r="R275" s="123">
        <v>281</v>
      </c>
      <c r="S275" s="123">
        <v>-3.2</v>
      </c>
      <c r="T275" s="123">
        <v>86</v>
      </c>
      <c r="U275" s="123">
        <v>86</v>
      </c>
      <c r="V275" s="123">
        <v>159</v>
      </c>
      <c r="W275" s="123" t="s">
        <v>684</v>
      </c>
      <c r="X275" s="123" t="s">
        <v>81</v>
      </c>
      <c r="Y275" s="123">
        <v>3.1</v>
      </c>
    </row>
    <row r="276" spans="1:25" ht="15">
      <c r="A276" s="34">
        <f t="shared" si="17"/>
        <v>47</v>
      </c>
      <c r="B276" s="122" t="s">
        <v>736</v>
      </c>
      <c r="C276" s="122" t="str">
        <f t="shared" si="18"/>
        <v>Республика Карелия3</v>
      </c>
      <c r="D276" s="122">
        <f t="shared" si="19"/>
        <v>47</v>
      </c>
      <c r="E276" s="122">
        <f t="shared" si="20"/>
        <v>3</v>
      </c>
      <c r="F276" s="123" t="s">
        <v>198</v>
      </c>
      <c r="G276" s="123">
        <v>-38</v>
      </c>
      <c r="H276" s="123">
        <v>-35</v>
      </c>
      <c r="I276" s="123">
        <v>-34</v>
      </c>
      <c r="J276" s="123">
        <v>-29</v>
      </c>
      <c r="K276" s="123">
        <v>-15</v>
      </c>
      <c r="L276" s="123">
        <v>-54</v>
      </c>
      <c r="M276" s="123">
        <v>8.4</v>
      </c>
      <c r="N276" s="123">
        <v>156</v>
      </c>
      <c r="O276" s="123">
        <v>-6.7</v>
      </c>
      <c r="P276" s="123">
        <v>233</v>
      </c>
      <c r="Q276" s="123">
        <v>-3.2</v>
      </c>
      <c r="R276" s="123">
        <v>255</v>
      </c>
      <c r="S276" s="123">
        <v>-2.1</v>
      </c>
      <c r="T276" s="123">
        <v>86</v>
      </c>
      <c r="U276" s="123">
        <v>86</v>
      </c>
      <c r="V276" s="123">
        <v>215</v>
      </c>
      <c r="W276" s="123" t="s">
        <v>684</v>
      </c>
      <c r="X276" s="123">
        <v>6.5</v>
      </c>
      <c r="Y276" s="123">
        <v>4.2</v>
      </c>
    </row>
    <row r="277" spans="1:25" ht="15">
      <c r="A277" s="34">
        <f t="shared" si="17"/>
        <v>47</v>
      </c>
      <c r="B277" s="122" t="s">
        <v>736</v>
      </c>
      <c r="C277" s="122" t="str">
        <f t="shared" si="18"/>
        <v>Республика Карелия4</v>
      </c>
      <c r="D277" s="122">
        <f t="shared" si="19"/>
        <v>47</v>
      </c>
      <c r="E277" s="122">
        <f t="shared" si="20"/>
        <v>4</v>
      </c>
      <c r="F277" s="123" t="s">
        <v>199</v>
      </c>
      <c r="G277" s="123">
        <v>-35</v>
      </c>
      <c r="H277" s="123">
        <v>-34</v>
      </c>
      <c r="I277" s="123">
        <v>-32</v>
      </c>
      <c r="J277" s="123">
        <v>-30</v>
      </c>
      <c r="K277" s="123">
        <v>-14</v>
      </c>
      <c r="L277" s="123">
        <v>-46</v>
      </c>
      <c r="M277" s="123">
        <v>7.1</v>
      </c>
      <c r="N277" s="123">
        <v>170</v>
      </c>
      <c r="O277" s="123">
        <v>-7.1</v>
      </c>
      <c r="P277" s="123">
        <v>246</v>
      </c>
      <c r="Q277" s="123">
        <v>-3.7</v>
      </c>
      <c r="R277" s="123">
        <v>266</v>
      </c>
      <c r="S277" s="123">
        <v>-2.7</v>
      </c>
      <c r="T277" s="123">
        <v>85</v>
      </c>
      <c r="U277" s="123">
        <v>85</v>
      </c>
      <c r="V277" s="123">
        <v>142</v>
      </c>
      <c r="W277" s="123" t="s">
        <v>690</v>
      </c>
      <c r="X277" s="123">
        <v>4</v>
      </c>
      <c r="Y277" s="123">
        <v>3.6</v>
      </c>
    </row>
    <row r="278" spans="1:25" ht="15">
      <c r="A278" s="34">
        <f t="shared" si="17"/>
        <v>47</v>
      </c>
      <c r="B278" s="122" t="s">
        <v>736</v>
      </c>
      <c r="C278" s="122" t="str">
        <f t="shared" si="18"/>
        <v>Республика Карелия5</v>
      </c>
      <c r="D278" s="122">
        <f t="shared" si="19"/>
        <v>47</v>
      </c>
      <c r="E278" s="122">
        <f t="shared" si="20"/>
        <v>5</v>
      </c>
      <c r="F278" s="123" t="s">
        <v>200</v>
      </c>
      <c r="G278" s="123">
        <v>-35</v>
      </c>
      <c r="H278" s="123">
        <v>-33</v>
      </c>
      <c r="I278" s="123">
        <v>-31</v>
      </c>
      <c r="J278" s="123">
        <v>-28</v>
      </c>
      <c r="K278" s="123">
        <v>-14</v>
      </c>
      <c r="L278" s="123">
        <v>-43</v>
      </c>
      <c r="M278" s="123">
        <v>6.4</v>
      </c>
      <c r="N278" s="123">
        <v>158</v>
      </c>
      <c r="O278" s="123">
        <v>-6.6</v>
      </c>
      <c r="P278" s="123">
        <v>235</v>
      </c>
      <c r="Q278" s="123">
        <v>-3.2</v>
      </c>
      <c r="R278" s="123">
        <v>256</v>
      </c>
      <c r="S278" s="123">
        <v>-2.2</v>
      </c>
      <c r="T278" s="123">
        <v>86</v>
      </c>
      <c r="U278" s="123">
        <v>84</v>
      </c>
      <c r="V278" s="123">
        <v>169</v>
      </c>
      <c r="W278" s="123" t="s">
        <v>690</v>
      </c>
      <c r="X278" s="123">
        <v>4.2</v>
      </c>
      <c r="Y278" s="123">
        <v>3.2</v>
      </c>
    </row>
    <row r="279" spans="1:25" ht="15">
      <c r="A279" s="34">
        <f t="shared" si="17"/>
        <v>47</v>
      </c>
      <c r="B279" s="122" t="s">
        <v>736</v>
      </c>
      <c r="C279" s="122" t="str">
        <f t="shared" si="18"/>
        <v>Республика Карелия6</v>
      </c>
      <c r="D279" s="122">
        <f t="shared" si="19"/>
        <v>47</v>
      </c>
      <c r="E279" s="122">
        <f t="shared" si="20"/>
        <v>6</v>
      </c>
      <c r="F279" s="123" t="s">
        <v>201</v>
      </c>
      <c r="G279" s="123">
        <v>-40</v>
      </c>
      <c r="H279" s="123">
        <v>-37</v>
      </c>
      <c r="I279" s="123">
        <v>-35</v>
      </c>
      <c r="J279" s="123">
        <v>-33</v>
      </c>
      <c r="K279" s="123">
        <v>-15</v>
      </c>
      <c r="L279" s="123">
        <v>-42</v>
      </c>
      <c r="M279" s="123">
        <v>7.6</v>
      </c>
      <c r="N279" s="123">
        <v>175</v>
      </c>
      <c r="O279" s="123">
        <v>-7.6</v>
      </c>
      <c r="P279" s="123">
        <v>248</v>
      </c>
      <c r="Q279" s="123">
        <v>-4.2</v>
      </c>
      <c r="R279" s="123">
        <v>267</v>
      </c>
      <c r="S279" s="123">
        <v>-3.3</v>
      </c>
      <c r="T279" s="123">
        <v>85</v>
      </c>
      <c r="U279" s="123">
        <v>84</v>
      </c>
      <c r="V279" s="123">
        <v>184</v>
      </c>
      <c r="W279" s="123" t="s">
        <v>684</v>
      </c>
      <c r="X279" s="123">
        <v>3.1</v>
      </c>
      <c r="Y279" s="123">
        <v>2.5</v>
      </c>
    </row>
    <row r="280" spans="1:25" ht="15">
      <c r="A280" s="34">
        <f t="shared" si="17"/>
        <v>47</v>
      </c>
      <c r="B280" s="122" t="s">
        <v>736</v>
      </c>
      <c r="C280" s="122" t="str">
        <f t="shared" si="18"/>
        <v>Республика Карелия7</v>
      </c>
      <c r="D280" s="122">
        <f t="shared" si="19"/>
        <v>47</v>
      </c>
      <c r="E280" s="122">
        <f t="shared" si="20"/>
        <v>7</v>
      </c>
      <c r="F280" s="123" t="s">
        <v>202</v>
      </c>
      <c r="G280" s="123">
        <v>-36</v>
      </c>
      <c r="H280" s="123">
        <v>-32</v>
      </c>
      <c r="I280" s="123">
        <v>-31</v>
      </c>
      <c r="J280" s="123">
        <v>-29</v>
      </c>
      <c r="K280" s="123">
        <v>-14</v>
      </c>
      <c r="L280" s="123">
        <v>-43</v>
      </c>
      <c r="M280" s="123">
        <v>7.5</v>
      </c>
      <c r="N280" s="123">
        <v>151</v>
      </c>
      <c r="O280" s="123">
        <v>-6</v>
      </c>
      <c r="P280" s="123">
        <v>232</v>
      </c>
      <c r="Q280" s="123">
        <v>-2.5</v>
      </c>
      <c r="R280" s="123">
        <v>253</v>
      </c>
      <c r="S280" s="123">
        <v>-1.6</v>
      </c>
      <c r="T280" s="123">
        <v>85</v>
      </c>
      <c r="U280" s="123" t="s">
        <v>685</v>
      </c>
      <c r="V280" s="123">
        <v>217</v>
      </c>
      <c r="W280" s="123" t="s">
        <v>686</v>
      </c>
      <c r="X280" s="123">
        <v>4.3</v>
      </c>
      <c r="Y280" s="123">
        <v>2.8</v>
      </c>
    </row>
    <row r="281" spans="1:25" ht="15">
      <c r="A281" s="34">
        <f t="shared" si="17"/>
        <v>48</v>
      </c>
      <c r="B281" s="122" t="s">
        <v>213</v>
      </c>
      <c r="C281" s="122" t="str">
        <f t="shared" si="18"/>
        <v>Республика Коми1</v>
      </c>
      <c r="D281" s="122">
        <f t="shared" si="19"/>
        <v>48</v>
      </c>
      <c r="E281" s="122">
        <f t="shared" si="20"/>
        <v>1</v>
      </c>
      <c r="F281" s="123" t="s">
        <v>214</v>
      </c>
      <c r="G281" s="123">
        <v>-46</v>
      </c>
      <c r="H281" s="123">
        <v>-44</v>
      </c>
      <c r="I281" s="123">
        <v>-40</v>
      </c>
      <c r="J281" s="123">
        <v>-39</v>
      </c>
      <c r="K281" s="123">
        <v>-21</v>
      </c>
      <c r="L281" s="123">
        <v>-52</v>
      </c>
      <c r="M281" s="123">
        <v>8.7</v>
      </c>
      <c r="N281" s="123">
        <v>183</v>
      </c>
      <c r="O281" s="123">
        <v>-9.9</v>
      </c>
      <c r="P281" s="123">
        <v>257</v>
      </c>
      <c r="Q281" s="123">
        <v>-5.9</v>
      </c>
      <c r="R281" s="123">
        <v>277</v>
      </c>
      <c r="S281" s="123">
        <v>-4.8</v>
      </c>
      <c r="T281" s="123">
        <v>83</v>
      </c>
      <c r="U281" s="123">
        <v>83</v>
      </c>
      <c r="V281" s="123">
        <v>159</v>
      </c>
      <c r="W281" s="123" t="s">
        <v>686</v>
      </c>
      <c r="X281" s="123">
        <v>3.8</v>
      </c>
      <c r="Y281" s="123">
        <v>3.1</v>
      </c>
    </row>
    <row r="282" spans="1:25" ht="15">
      <c r="A282" s="34">
        <f t="shared" si="17"/>
        <v>48</v>
      </c>
      <c r="B282" s="122" t="s">
        <v>213</v>
      </c>
      <c r="C282" s="122" t="str">
        <f t="shared" si="18"/>
        <v>Республика Коми2</v>
      </c>
      <c r="D282" s="122">
        <f t="shared" si="19"/>
        <v>48</v>
      </c>
      <c r="E282" s="122">
        <f t="shared" si="20"/>
        <v>2</v>
      </c>
      <c r="F282" s="123" t="s">
        <v>215</v>
      </c>
      <c r="G282" s="123">
        <v>-46</v>
      </c>
      <c r="H282" s="123">
        <v>-45</v>
      </c>
      <c r="I282" s="123">
        <v>-43</v>
      </c>
      <c r="J282" s="123">
        <v>-41</v>
      </c>
      <c r="K282" s="123">
        <v>-26</v>
      </c>
      <c r="L282" s="123">
        <v>-52</v>
      </c>
      <c r="M282" s="123">
        <v>8.6</v>
      </c>
      <c r="N282" s="123">
        <v>239</v>
      </c>
      <c r="O282" s="123">
        <v>-12.8</v>
      </c>
      <c r="P282" s="123">
        <v>306</v>
      </c>
      <c r="Q282" s="123">
        <v>-9.1</v>
      </c>
      <c r="R282" s="123">
        <v>328</v>
      </c>
      <c r="S282" s="123">
        <v>-7.8</v>
      </c>
      <c r="T282" s="123">
        <v>81</v>
      </c>
      <c r="U282" s="123">
        <v>81</v>
      </c>
      <c r="V282" s="123">
        <v>178</v>
      </c>
      <c r="W282" s="123" t="s">
        <v>686</v>
      </c>
      <c r="X282" s="123">
        <v>10.1</v>
      </c>
      <c r="Y282" s="123">
        <v>5.8</v>
      </c>
    </row>
    <row r="283" spans="1:25" ht="15">
      <c r="A283" s="34">
        <f t="shared" si="17"/>
        <v>48</v>
      </c>
      <c r="B283" s="122" t="s">
        <v>213</v>
      </c>
      <c r="C283" s="122" t="str">
        <f t="shared" si="18"/>
        <v>Республика Коми3</v>
      </c>
      <c r="D283" s="122">
        <f t="shared" si="19"/>
        <v>48</v>
      </c>
      <c r="E283" s="122">
        <f t="shared" si="20"/>
        <v>3</v>
      </c>
      <c r="F283" s="123" t="s">
        <v>216</v>
      </c>
      <c r="G283" s="123">
        <v>-41</v>
      </c>
      <c r="H283" s="123">
        <v>-39</v>
      </c>
      <c r="I283" s="123">
        <v>-37</v>
      </c>
      <c r="J283" s="123">
        <v>-34</v>
      </c>
      <c r="K283" s="123">
        <v>-20</v>
      </c>
      <c r="L283" s="123">
        <v>-47</v>
      </c>
      <c r="M283" s="123">
        <v>7</v>
      </c>
      <c r="N283" s="123">
        <v>172</v>
      </c>
      <c r="O283" s="123">
        <v>-8.9</v>
      </c>
      <c r="P283" s="123">
        <v>239</v>
      </c>
      <c r="Q283" s="123">
        <v>-5.3</v>
      </c>
      <c r="R283" s="123">
        <v>259</v>
      </c>
      <c r="S283" s="123">
        <v>-4.2</v>
      </c>
      <c r="T283" s="123">
        <v>83</v>
      </c>
      <c r="U283" s="123">
        <v>83</v>
      </c>
      <c r="V283" s="123">
        <v>182</v>
      </c>
      <c r="W283" s="123" t="s">
        <v>686</v>
      </c>
      <c r="X283" s="123" t="s">
        <v>81</v>
      </c>
      <c r="Y283" s="123">
        <v>3.8</v>
      </c>
    </row>
    <row r="284" spans="1:25" ht="15">
      <c r="A284" s="34">
        <f t="shared" si="17"/>
        <v>48</v>
      </c>
      <c r="B284" s="122" t="s">
        <v>213</v>
      </c>
      <c r="C284" s="122" t="str">
        <f t="shared" si="18"/>
        <v>Республика Коми4</v>
      </c>
      <c r="D284" s="122">
        <f t="shared" si="19"/>
        <v>48</v>
      </c>
      <c r="E284" s="122">
        <f t="shared" si="20"/>
        <v>4</v>
      </c>
      <c r="F284" s="123" t="s">
        <v>217</v>
      </c>
      <c r="G284" s="123">
        <v>-48</v>
      </c>
      <c r="H284" s="123">
        <v>-47</v>
      </c>
      <c r="I284" s="123">
        <v>-45</v>
      </c>
      <c r="J284" s="123">
        <v>-43</v>
      </c>
      <c r="K284" s="123">
        <v>-23</v>
      </c>
      <c r="L284" s="123">
        <v>-53</v>
      </c>
      <c r="M284" s="123">
        <v>9.4</v>
      </c>
      <c r="N284" s="123">
        <v>221</v>
      </c>
      <c r="O284" s="123">
        <v>-12.7</v>
      </c>
      <c r="P284" s="123">
        <v>285</v>
      </c>
      <c r="Q284" s="123">
        <v>-8.8</v>
      </c>
      <c r="R284" s="123">
        <v>303</v>
      </c>
      <c r="S284" s="123">
        <v>-7.8</v>
      </c>
      <c r="T284" s="123">
        <v>80</v>
      </c>
      <c r="U284" s="123">
        <v>80</v>
      </c>
      <c r="V284" s="123">
        <v>154</v>
      </c>
      <c r="W284" s="123" t="s">
        <v>684</v>
      </c>
      <c r="X284" s="123">
        <v>5.4</v>
      </c>
      <c r="Y284" s="123">
        <v>4.3</v>
      </c>
    </row>
    <row r="285" spans="1:25" ht="15">
      <c r="A285" s="34">
        <f t="shared" si="17"/>
        <v>48</v>
      </c>
      <c r="B285" s="122" t="s">
        <v>213</v>
      </c>
      <c r="C285" s="122" t="str">
        <f t="shared" si="18"/>
        <v>Республика Коми5</v>
      </c>
      <c r="D285" s="122">
        <f t="shared" si="19"/>
        <v>48</v>
      </c>
      <c r="E285" s="122">
        <f t="shared" si="20"/>
        <v>5</v>
      </c>
      <c r="F285" s="123" t="s">
        <v>218</v>
      </c>
      <c r="G285" s="123">
        <v>-50</v>
      </c>
      <c r="H285" s="123">
        <v>-48</v>
      </c>
      <c r="I285" s="123">
        <v>-46</v>
      </c>
      <c r="J285" s="123">
        <v>-43</v>
      </c>
      <c r="K285" s="123">
        <v>-23</v>
      </c>
      <c r="L285" s="123">
        <v>-55</v>
      </c>
      <c r="M285" s="123">
        <v>8.3</v>
      </c>
      <c r="N285" s="123">
        <v>205</v>
      </c>
      <c r="O285" s="123">
        <v>-11.7</v>
      </c>
      <c r="P285" s="123">
        <v>268</v>
      </c>
      <c r="Q285" s="123">
        <v>-7.9</v>
      </c>
      <c r="R285" s="123">
        <v>288</v>
      </c>
      <c r="S285" s="123">
        <v>-6.8</v>
      </c>
      <c r="T285" s="123">
        <v>80</v>
      </c>
      <c r="U285" s="123">
        <v>80</v>
      </c>
      <c r="V285" s="123">
        <v>184</v>
      </c>
      <c r="W285" s="123" t="s">
        <v>689</v>
      </c>
      <c r="X285" s="123">
        <v>4.5</v>
      </c>
      <c r="Y285" s="123">
        <v>3.6</v>
      </c>
    </row>
    <row r="286" spans="1:25" ht="15">
      <c r="A286" s="34">
        <f t="shared" si="17"/>
        <v>48</v>
      </c>
      <c r="B286" s="122" t="s">
        <v>213</v>
      </c>
      <c r="C286" s="122" t="str">
        <f t="shared" si="18"/>
        <v>Республика Коми6</v>
      </c>
      <c r="D286" s="122">
        <f t="shared" si="19"/>
        <v>48</v>
      </c>
      <c r="E286" s="122">
        <f t="shared" si="20"/>
        <v>6</v>
      </c>
      <c r="F286" s="123" t="s">
        <v>219</v>
      </c>
      <c r="G286" s="123">
        <v>-41</v>
      </c>
      <c r="H286" s="123">
        <v>-41</v>
      </c>
      <c r="I286" s="123">
        <v>-39</v>
      </c>
      <c r="J286" s="123">
        <v>-36</v>
      </c>
      <c r="K286" s="123">
        <v>-18</v>
      </c>
      <c r="L286" s="123">
        <v>-47</v>
      </c>
      <c r="M286" s="123">
        <v>7.5</v>
      </c>
      <c r="N286" s="123">
        <v>173</v>
      </c>
      <c r="O286" s="123">
        <v>-9.6</v>
      </c>
      <c r="P286" s="123">
        <v>243</v>
      </c>
      <c r="Q286" s="123">
        <v>-5.6</v>
      </c>
      <c r="R286" s="123">
        <v>263</v>
      </c>
      <c r="S286" s="123">
        <v>-4.5</v>
      </c>
      <c r="T286" s="123">
        <v>83</v>
      </c>
      <c r="U286" s="123">
        <v>82</v>
      </c>
      <c r="V286" s="123">
        <v>169</v>
      </c>
      <c r="W286" s="123" t="s">
        <v>686</v>
      </c>
      <c r="X286" s="123">
        <v>5</v>
      </c>
      <c r="Y286" s="123">
        <v>3.5</v>
      </c>
    </row>
    <row r="287" spans="1:25" ht="24">
      <c r="A287" s="34">
        <f t="shared" si="17"/>
        <v>48</v>
      </c>
      <c r="B287" s="122" t="s">
        <v>213</v>
      </c>
      <c r="C287" s="122" t="str">
        <f t="shared" si="18"/>
        <v>Республика Коми7</v>
      </c>
      <c r="D287" s="122">
        <f t="shared" si="19"/>
        <v>48</v>
      </c>
      <c r="E287" s="122">
        <f t="shared" si="20"/>
        <v>7</v>
      </c>
      <c r="F287" s="123" t="s">
        <v>737</v>
      </c>
      <c r="G287" s="123">
        <v>-46</v>
      </c>
      <c r="H287" s="123">
        <v>-46</v>
      </c>
      <c r="I287" s="123">
        <v>-43</v>
      </c>
      <c r="J287" s="123">
        <v>-41</v>
      </c>
      <c r="K287" s="123">
        <v>-21</v>
      </c>
      <c r="L287" s="123">
        <v>-51</v>
      </c>
      <c r="M287" s="123">
        <v>8.2</v>
      </c>
      <c r="N287" s="123">
        <v>188</v>
      </c>
      <c r="O287" s="123">
        <v>-11</v>
      </c>
      <c r="P287" s="123">
        <v>258</v>
      </c>
      <c r="Q287" s="123">
        <v>-6.9</v>
      </c>
      <c r="R287" s="123">
        <v>277</v>
      </c>
      <c r="S287" s="123">
        <v>-5.8</v>
      </c>
      <c r="T287" s="123">
        <v>81</v>
      </c>
      <c r="U287" s="123">
        <v>80</v>
      </c>
      <c r="V287" s="123">
        <v>202</v>
      </c>
      <c r="W287" s="123" t="s">
        <v>686</v>
      </c>
      <c r="X287" s="123">
        <v>3.6</v>
      </c>
      <c r="Y287" s="123">
        <v>2.9</v>
      </c>
    </row>
    <row r="288" spans="1:25" ht="15">
      <c r="A288" s="34">
        <f t="shared" si="17"/>
        <v>48</v>
      </c>
      <c r="B288" s="122" t="s">
        <v>213</v>
      </c>
      <c r="C288" s="122" t="str">
        <f t="shared" si="18"/>
        <v>Республика Коми8</v>
      </c>
      <c r="D288" s="122">
        <f t="shared" si="19"/>
        <v>48</v>
      </c>
      <c r="E288" s="122">
        <f t="shared" si="20"/>
        <v>8</v>
      </c>
      <c r="F288" s="123" t="s">
        <v>220</v>
      </c>
      <c r="G288" s="123">
        <v>-46</v>
      </c>
      <c r="H288" s="123">
        <v>-44</v>
      </c>
      <c r="I288" s="123">
        <v>-43</v>
      </c>
      <c r="J288" s="123">
        <v>-41</v>
      </c>
      <c r="K288" s="123">
        <v>-21</v>
      </c>
      <c r="L288" s="123">
        <v>-53</v>
      </c>
      <c r="M288" s="123">
        <v>7.9</v>
      </c>
      <c r="N288" s="123">
        <v>213</v>
      </c>
      <c r="O288" s="123">
        <v>-11.6</v>
      </c>
      <c r="P288" s="123">
        <v>278</v>
      </c>
      <c r="Q288" s="123">
        <v>-7.9</v>
      </c>
      <c r="R288" s="123">
        <v>299</v>
      </c>
      <c r="S288" s="123">
        <v>-6.7</v>
      </c>
      <c r="T288" s="123">
        <v>83</v>
      </c>
      <c r="U288" s="123">
        <v>83</v>
      </c>
      <c r="V288" s="123">
        <v>151</v>
      </c>
      <c r="W288" s="123" t="s">
        <v>686</v>
      </c>
      <c r="X288" s="123">
        <v>4.2</v>
      </c>
      <c r="Y288" s="123">
        <v>4.2</v>
      </c>
    </row>
    <row r="289" spans="1:25" ht="15">
      <c r="A289" s="34">
        <f t="shared" si="17"/>
        <v>48</v>
      </c>
      <c r="B289" s="122" t="s">
        <v>213</v>
      </c>
      <c r="C289" s="122" t="str">
        <f t="shared" si="18"/>
        <v>Республика Коми9</v>
      </c>
      <c r="D289" s="122">
        <f t="shared" si="19"/>
        <v>48</v>
      </c>
      <c r="E289" s="122">
        <f t="shared" si="20"/>
        <v>9</v>
      </c>
      <c r="F289" s="123" t="s">
        <v>221</v>
      </c>
      <c r="G289" s="123">
        <v>-45</v>
      </c>
      <c r="H289" s="123">
        <v>-44</v>
      </c>
      <c r="I289" s="123">
        <v>-41</v>
      </c>
      <c r="J289" s="123">
        <v>-39</v>
      </c>
      <c r="K289" s="123">
        <v>-20</v>
      </c>
      <c r="L289" s="123">
        <v>-52</v>
      </c>
      <c r="M289" s="123">
        <v>7.8</v>
      </c>
      <c r="N289" s="123">
        <v>202</v>
      </c>
      <c r="O289" s="123">
        <v>-10.6</v>
      </c>
      <c r="P289" s="123">
        <v>270</v>
      </c>
      <c r="Q289" s="123">
        <v>-6.9</v>
      </c>
      <c r="R289" s="123">
        <v>290</v>
      </c>
      <c r="S289" s="123">
        <v>-5.8</v>
      </c>
      <c r="T289" s="123">
        <v>82</v>
      </c>
      <c r="U289" s="123">
        <v>82</v>
      </c>
      <c r="V289" s="123">
        <v>166</v>
      </c>
      <c r="W289" s="123" t="s">
        <v>693</v>
      </c>
      <c r="X289" s="123">
        <v>4.8</v>
      </c>
      <c r="Y289" s="123">
        <v>4.1</v>
      </c>
    </row>
    <row r="290" spans="1:25" ht="15">
      <c r="A290" s="34">
        <f t="shared" si="17"/>
        <v>48</v>
      </c>
      <c r="B290" s="122" t="s">
        <v>213</v>
      </c>
      <c r="C290" s="122" t="str">
        <f t="shared" si="18"/>
        <v>Республика Коми10</v>
      </c>
      <c r="D290" s="122">
        <f t="shared" si="19"/>
        <v>48</v>
      </c>
      <c r="E290" s="122">
        <f t="shared" si="20"/>
        <v>10</v>
      </c>
      <c r="F290" s="123" t="s">
        <v>738</v>
      </c>
      <c r="G290" s="123">
        <v>-53</v>
      </c>
      <c r="H290" s="123">
        <v>-50</v>
      </c>
      <c r="I290" s="123">
        <v>-49</v>
      </c>
      <c r="J290" s="123">
        <v>-45</v>
      </c>
      <c r="K290" s="123">
        <v>-25</v>
      </c>
      <c r="L290" s="123">
        <v>-58</v>
      </c>
      <c r="M290" s="123">
        <v>10</v>
      </c>
      <c r="N290" s="123">
        <v>200</v>
      </c>
      <c r="O290" s="123">
        <v>-12</v>
      </c>
      <c r="P290" s="123">
        <v>268</v>
      </c>
      <c r="Q290" s="123">
        <v>-7.9</v>
      </c>
      <c r="R290" s="123">
        <v>286</v>
      </c>
      <c r="S290" s="123">
        <v>-6.8</v>
      </c>
      <c r="T290" s="123">
        <v>82</v>
      </c>
      <c r="U290" s="123">
        <v>82</v>
      </c>
      <c r="V290" s="123">
        <v>198</v>
      </c>
      <c r="W290" s="123" t="s">
        <v>686</v>
      </c>
      <c r="X290" s="123">
        <v>5</v>
      </c>
      <c r="Y290" s="123">
        <v>3.3</v>
      </c>
    </row>
    <row r="291" spans="1:25" ht="15">
      <c r="A291" s="34">
        <f t="shared" si="17"/>
        <v>48</v>
      </c>
      <c r="B291" s="122" t="s">
        <v>213</v>
      </c>
      <c r="C291" s="122" t="str">
        <f t="shared" si="18"/>
        <v>Республика Коми11</v>
      </c>
      <c r="D291" s="122">
        <f t="shared" si="19"/>
        <v>48</v>
      </c>
      <c r="E291" s="122">
        <f t="shared" si="20"/>
        <v>11</v>
      </c>
      <c r="F291" s="123" t="s">
        <v>222</v>
      </c>
      <c r="G291" s="123">
        <v>-46</v>
      </c>
      <c r="H291" s="123">
        <v>-44</v>
      </c>
      <c r="I291" s="123">
        <v>-41</v>
      </c>
      <c r="J291" s="123">
        <v>-39</v>
      </c>
      <c r="K291" s="123">
        <v>-22</v>
      </c>
      <c r="L291" s="123">
        <v>-49</v>
      </c>
      <c r="M291" s="123">
        <v>7.4</v>
      </c>
      <c r="N291" s="123">
        <v>189</v>
      </c>
      <c r="O291" s="123">
        <v>-10.4</v>
      </c>
      <c r="P291" s="123">
        <v>261</v>
      </c>
      <c r="Q291" s="123">
        <v>-6.4</v>
      </c>
      <c r="R291" s="123">
        <v>280</v>
      </c>
      <c r="S291" s="123">
        <v>-5.4</v>
      </c>
      <c r="T291" s="123">
        <v>83</v>
      </c>
      <c r="U291" s="123">
        <v>83</v>
      </c>
      <c r="V291" s="123">
        <v>161</v>
      </c>
      <c r="W291" s="123" t="s">
        <v>684</v>
      </c>
      <c r="X291" s="123">
        <v>4.8</v>
      </c>
      <c r="Y291" s="123">
        <v>4.1</v>
      </c>
    </row>
    <row r="292" spans="1:25" ht="15">
      <c r="A292" s="34">
        <f t="shared" si="17"/>
        <v>49</v>
      </c>
      <c r="B292" s="122" t="s">
        <v>265</v>
      </c>
      <c r="C292" s="122" t="str">
        <f t="shared" si="18"/>
        <v>Республика Марий Эл1</v>
      </c>
      <c r="D292" s="122">
        <f t="shared" si="19"/>
        <v>49</v>
      </c>
      <c r="E292" s="122">
        <f t="shared" si="20"/>
        <v>1</v>
      </c>
      <c r="F292" s="123" t="s">
        <v>266</v>
      </c>
      <c r="G292" s="123">
        <v>-41</v>
      </c>
      <c r="H292" s="123">
        <v>-37</v>
      </c>
      <c r="I292" s="123">
        <v>-36</v>
      </c>
      <c r="J292" s="123">
        <v>-33</v>
      </c>
      <c r="K292" s="123">
        <v>-17</v>
      </c>
      <c r="L292" s="123">
        <v>-47</v>
      </c>
      <c r="M292" s="123">
        <v>7.2</v>
      </c>
      <c r="N292" s="123">
        <v>154</v>
      </c>
      <c r="O292" s="123">
        <v>-8.4</v>
      </c>
      <c r="P292" s="123">
        <v>215</v>
      </c>
      <c r="Q292" s="123">
        <v>-4.9</v>
      </c>
      <c r="R292" s="123">
        <v>232</v>
      </c>
      <c r="S292" s="123">
        <v>-3.8</v>
      </c>
      <c r="T292" s="123">
        <v>83</v>
      </c>
      <c r="U292" s="123">
        <v>83</v>
      </c>
      <c r="V292" s="123">
        <v>160</v>
      </c>
      <c r="W292" s="123" t="s">
        <v>686</v>
      </c>
      <c r="X292" s="123">
        <v>4.9</v>
      </c>
      <c r="Y292" s="123">
        <v>4.3</v>
      </c>
    </row>
    <row r="293" spans="1:25" ht="15">
      <c r="A293" s="34">
        <f t="shared" si="17"/>
        <v>50</v>
      </c>
      <c r="B293" s="122" t="s">
        <v>267</v>
      </c>
      <c r="C293" s="122" t="str">
        <f t="shared" si="18"/>
        <v>Республика Мордовия1</v>
      </c>
      <c r="D293" s="122">
        <f t="shared" si="19"/>
        <v>50</v>
      </c>
      <c r="E293" s="122">
        <f t="shared" si="20"/>
        <v>1</v>
      </c>
      <c r="F293" s="123" t="s">
        <v>268</v>
      </c>
      <c r="G293" s="123">
        <v>-38</v>
      </c>
      <c r="H293" s="123">
        <v>-34</v>
      </c>
      <c r="I293" s="123">
        <v>-34</v>
      </c>
      <c r="J293" s="123">
        <v>-30</v>
      </c>
      <c r="K293" s="123">
        <v>-17</v>
      </c>
      <c r="L293" s="123">
        <v>-44</v>
      </c>
      <c r="M293" s="123">
        <v>6.7</v>
      </c>
      <c r="N293" s="123">
        <v>150</v>
      </c>
      <c r="O293" s="123">
        <v>-7.9</v>
      </c>
      <c r="P293" s="123">
        <v>209</v>
      </c>
      <c r="Q293" s="123">
        <v>-4.5</v>
      </c>
      <c r="R293" s="123">
        <v>225</v>
      </c>
      <c r="S293" s="123">
        <v>-3.6</v>
      </c>
      <c r="T293" s="123">
        <v>83</v>
      </c>
      <c r="U293" s="123">
        <v>83</v>
      </c>
      <c r="V293" s="123">
        <v>155</v>
      </c>
      <c r="W293" s="123" t="s">
        <v>686</v>
      </c>
      <c r="X293" s="123">
        <v>6.9</v>
      </c>
      <c r="Y293" s="123">
        <v>5.8</v>
      </c>
    </row>
    <row r="294" spans="1:25" ht="15">
      <c r="A294" s="34">
        <f t="shared" si="17"/>
        <v>51</v>
      </c>
      <c r="B294" s="122" t="s">
        <v>473</v>
      </c>
      <c r="C294" s="122" t="str">
        <f t="shared" si="18"/>
        <v>Республика Саха (Якутия)1</v>
      </c>
      <c r="D294" s="122">
        <f t="shared" si="19"/>
        <v>51</v>
      </c>
      <c r="E294" s="122">
        <f t="shared" si="20"/>
        <v>1</v>
      </c>
      <c r="F294" s="123" t="s">
        <v>474</v>
      </c>
      <c r="G294" s="123">
        <v>-47</v>
      </c>
      <c r="H294" s="123">
        <v>-43</v>
      </c>
      <c r="I294" s="123">
        <v>-43</v>
      </c>
      <c r="J294" s="123">
        <v>-41</v>
      </c>
      <c r="K294" s="123">
        <v>-31</v>
      </c>
      <c r="L294" s="123">
        <v>-51</v>
      </c>
      <c r="M294" s="123">
        <v>8.4</v>
      </c>
      <c r="N294" s="123">
        <v>214</v>
      </c>
      <c r="O294" s="123">
        <v>-17.7</v>
      </c>
      <c r="P294" s="123">
        <v>263</v>
      </c>
      <c r="Q294" s="123">
        <v>-13.6</v>
      </c>
      <c r="R294" s="123">
        <v>276</v>
      </c>
      <c r="S294" s="123">
        <v>-12.6</v>
      </c>
      <c r="T294" s="123">
        <v>78</v>
      </c>
      <c r="U294" s="123">
        <v>76</v>
      </c>
      <c r="V294" s="123">
        <v>146</v>
      </c>
      <c r="W294" s="123" t="s">
        <v>684</v>
      </c>
      <c r="X294" s="123">
        <v>2.3</v>
      </c>
      <c r="Y294" s="123">
        <v>2.1</v>
      </c>
    </row>
    <row r="295" spans="1:25" ht="15">
      <c r="A295" s="34">
        <f t="shared" si="17"/>
        <v>51</v>
      </c>
      <c r="B295" s="122" t="s">
        <v>473</v>
      </c>
      <c r="C295" s="122" t="str">
        <f t="shared" si="18"/>
        <v>Республика Саха (Якутия)2</v>
      </c>
      <c r="D295" s="122">
        <f t="shared" si="19"/>
        <v>51</v>
      </c>
      <c r="E295" s="122">
        <f t="shared" si="20"/>
        <v>2</v>
      </c>
      <c r="F295" s="123" t="s">
        <v>475</v>
      </c>
      <c r="G295" s="123">
        <v>-57</v>
      </c>
      <c r="H295" s="123">
        <v>-56</v>
      </c>
      <c r="I295" s="123">
        <v>-55</v>
      </c>
      <c r="J295" s="123">
        <v>-54</v>
      </c>
      <c r="K295" s="123">
        <v>-49</v>
      </c>
      <c r="L295" s="123">
        <v>-59</v>
      </c>
      <c r="M295" s="123">
        <v>9.2</v>
      </c>
      <c r="N295" s="123">
        <v>231</v>
      </c>
      <c r="O295" s="123">
        <v>-27</v>
      </c>
      <c r="P295" s="123">
        <v>280</v>
      </c>
      <c r="Q295" s="123">
        <v>-21.4</v>
      </c>
      <c r="R295" s="123">
        <v>295</v>
      </c>
      <c r="S295" s="123">
        <v>-19.9</v>
      </c>
      <c r="T295" s="123">
        <v>75</v>
      </c>
      <c r="U295" s="123">
        <v>75</v>
      </c>
      <c r="V295" s="123">
        <v>32</v>
      </c>
      <c r="W295" s="123" t="s">
        <v>691</v>
      </c>
      <c r="X295" s="123">
        <v>3.2</v>
      </c>
      <c r="Y295" s="123">
        <v>0.9</v>
      </c>
    </row>
    <row r="296" spans="1:25" ht="15">
      <c r="A296" s="34">
        <f t="shared" si="17"/>
        <v>51</v>
      </c>
      <c r="B296" s="122" t="s">
        <v>473</v>
      </c>
      <c r="C296" s="122" t="str">
        <f t="shared" si="18"/>
        <v>Республика Саха (Якутия)3</v>
      </c>
      <c r="D296" s="122">
        <f t="shared" si="19"/>
        <v>51</v>
      </c>
      <c r="E296" s="122">
        <f t="shared" si="20"/>
        <v>3</v>
      </c>
      <c r="F296" s="123" t="s">
        <v>476</v>
      </c>
      <c r="G296" s="123">
        <v>-59</v>
      </c>
      <c r="H296" s="123">
        <v>-58</v>
      </c>
      <c r="I296" s="123">
        <v>-57</v>
      </c>
      <c r="J296" s="123">
        <v>-55</v>
      </c>
      <c r="K296" s="123">
        <v>-48</v>
      </c>
      <c r="L296" s="123">
        <v>-63</v>
      </c>
      <c r="M296" s="123">
        <v>8.9</v>
      </c>
      <c r="N296" s="123">
        <v>217</v>
      </c>
      <c r="O296" s="123">
        <v>-26.1</v>
      </c>
      <c r="P296" s="123">
        <v>259</v>
      </c>
      <c r="Q296" s="123">
        <v>-21.3</v>
      </c>
      <c r="R296" s="123">
        <v>273</v>
      </c>
      <c r="S296" s="123">
        <v>-19.7</v>
      </c>
      <c r="T296" s="123">
        <v>76</v>
      </c>
      <c r="U296" s="123">
        <v>76</v>
      </c>
      <c r="V296" s="123">
        <v>58</v>
      </c>
      <c r="W296" s="123" t="s">
        <v>690</v>
      </c>
      <c r="X296" s="123">
        <v>2.5</v>
      </c>
      <c r="Y296" s="123">
        <v>1.6</v>
      </c>
    </row>
    <row r="297" spans="1:25" ht="15">
      <c r="A297" s="34">
        <f t="shared" si="17"/>
        <v>51</v>
      </c>
      <c r="B297" s="122" t="s">
        <v>473</v>
      </c>
      <c r="C297" s="122" t="str">
        <f t="shared" si="18"/>
        <v>Республика Саха (Якутия)4</v>
      </c>
      <c r="D297" s="122">
        <f t="shared" si="19"/>
        <v>51</v>
      </c>
      <c r="E297" s="122">
        <f t="shared" si="20"/>
        <v>4</v>
      </c>
      <c r="F297" s="123" t="s">
        <v>477</v>
      </c>
      <c r="G297" s="123">
        <v>-58</v>
      </c>
      <c r="H297" s="123">
        <v>-56</v>
      </c>
      <c r="I297" s="123">
        <v>-54</v>
      </c>
      <c r="J297" s="123">
        <v>-52</v>
      </c>
      <c r="K297" s="123">
        <v>-47</v>
      </c>
      <c r="L297" s="123">
        <v>-63</v>
      </c>
      <c r="M297" s="123">
        <v>7.9</v>
      </c>
      <c r="N297" s="123">
        <v>222</v>
      </c>
      <c r="O297" s="123">
        <v>-25.7</v>
      </c>
      <c r="P297" s="123">
        <v>265</v>
      </c>
      <c r="Q297" s="123">
        <v>-20.8</v>
      </c>
      <c r="R297" s="123">
        <v>279</v>
      </c>
      <c r="S297" s="123">
        <v>-19.4</v>
      </c>
      <c r="T297" s="123">
        <v>72</v>
      </c>
      <c r="U297" s="123">
        <v>69</v>
      </c>
      <c r="V297" s="123">
        <v>53</v>
      </c>
      <c r="W297" s="123" t="s">
        <v>693</v>
      </c>
      <c r="X297" s="123" t="s">
        <v>81</v>
      </c>
      <c r="Y297" s="123">
        <v>2.3</v>
      </c>
    </row>
    <row r="298" spans="1:25" ht="15">
      <c r="A298" s="34">
        <f t="shared" si="17"/>
        <v>51</v>
      </c>
      <c r="B298" s="122" t="s">
        <v>473</v>
      </c>
      <c r="C298" s="122" t="str">
        <f t="shared" si="18"/>
        <v>Республика Саха (Якутия)5</v>
      </c>
      <c r="D298" s="122">
        <f t="shared" si="19"/>
        <v>51</v>
      </c>
      <c r="E298" s="122">
        <f t="shared" si="20"/>
        <v>5</v>
      </c>
      <c r="F298" s="123" t="s">
        <v>478</v>
      </c>
      <c r="G298" s="123">
        <v>-58</v>
      </c>
      <c r="H298" s="123">
        <v>-57</v>
      </c>
      <c r="I298" s="123">
        <v>-56</v>
      </c>
      <c r="J298" s="123">
        <v>-54</v>
      </c>
      <c r="K298" s="123">
        <v>-45</v>
      </c>
      <c r="L298" s="123">
        <v>-61</v>
      </c>
      <c r="M298" s="123">
        <v>10.7</v>
      </c>
      <c r="N298" s="123">
        <v>222</v>
      </c>
      <c r="O298" s="123">
        <v>-24.5</v>
      </c>
      <c r="P298" s="123">
        <v>268</v>
      </c>
      <c r="Q298" s="123">
        <v>-19.6</v>
      </c>
      <c r="R298" s="123">
        <v>282</v>
      </c>
      <c r="S298" s="123">
        <v>-18.1</v>
      </c>
      <c r="T298" s="123">
        <v>73</v>
      </c>
      <c r="U298" s="123">
        <v>72</v>
      </c>
      <c r="V298" s="123">
        <v>56</v>
      </c>
      <c r="W298" s="123" t="s">
        <v>690</v>
      </c>
      <c r="X298" s="123" t="s">
        <v>81</v>
      </c>
      <c r="Y298" s="123">
        <v>1.2</v>
      </c>
    </row>
    <row r="299" spans="1:25" ht="15">
      <c r="A299" s="34">
        <f t="shared" si="17"/>
        <v>51</v>
      </c>
      <c r="B299" s="122" t="s">
        <v>473</v>
      </c>
      <c r="C299" s="122" t="str">
        <f t="shared" si="18"/>
        <v>Республика Саха (Якутия)6</v>
      </c>
      <c r="D299" s="122">
        <f t="shared" si="19"/>
        <v>51</v>
      </c>
      <c r="E299" s="122">
        <f t="shared" si="20"/>
        <v>6</v>
      </c>
      <c r="F299" s="123" t="s">
        <v>479</v>
      </c>
      <c r="G299" s="123">
        <v>-57</v>
      </c>
      <c r="H299" s="123">
        <v>-55</v>
      </c>
      <c r="I299" s="123">
        <v>-55</v>
      </c>
      <c r="J299" s="123">
        <v>-52</v>
      </c>
      <c r="K299" s="123">
        <v>-43</v>
      </c>
      <c r="L299" s="123">
        <v>-61</v>
      </c>
      <c r="M299" s="123">
        <v>12.3</v>
      </c>
      <c r="N299" s="123">
        <v>218</v>
      </c>
      <c r="O299" s="123">
        <v>-23.1</v>
      </c>
      <c r="P299" s="123">
        <v>266</v>
      </c>
      <c r="Q299" s="123">
        <v>-18.2</v>
      </c>
      <c r="R299" s="123">
        <v>280</v>
      </c>
      <c r="S299" s="123">
        <v>-16.7</v>
      </c>
      <c r="T299" s="123">
        <v>74</v>
      </c>
      <c r="U299" s="123">
        <v>72</v>
      </c>
      <c r="V299" s="123">
        <v>56</v>
      </c>
      <c r="W299" s="123" t="s">
        <v>685</v>
      </c>
      <c r="X299" s="123" t="s">
        <v>81</v>
      </c>
      <c r="Y299" s="123">
        <v>0.9</v>
      </c>
    </row>
    <row r="300" spans="1:25" ht="15">
      <c r="A300" s="34">
        <f t="shared" si="17"/>
        <v>51</v>
      </c>
      <c r="B300" s="122" t="s">
        <v>473</v>
      </c>
      <c r="C300" s="122" t="str">
        <f t="shared" si="18"/>
        <v>Республика Саха (Якутия)7</v>
      </c>
      <c r="D300" s="122">
        <f t="shared" si="19"/>
        <v>51</v>
      </c>
      <c r="E300" s="122">
        <f t="shared" si="20"/>
        <v>7</v>
      </c>
      <c r="F300" s="123" t="s">
        <v>480</v>
      </c>
      <c r="G300" s="123">
        <v>-62</v>
      </c>
      <c r="H300" s="123">
        <v>-60</v>
      </c>
      <c r="I300" s="123">
        <v>-61</v>
      </c>
      <c r="J300" s="123">
        <v>-58</v>
      </c>
      <c r="K300" s="123">
        <v>-51</v>
      </c>
      <c r="L300" s="123">
        <v>-68</v>
      </c>
      <c r="M300" s="123">
        <v>6</v>
      </c>
      <c r="N300" s="123">
        <v>228</v>
      </c>
      <c r="O300" s="123">
        <v>-30.6</v>
      </c>
      <c r="P300" s="123">
        <v>272</v>
      </c>
      <c r="Q300" s="123">
        <v>-25</v>
      </c>
      <c r="R300" s="123">
        <v>285</v>
      </c>
      <c r="S300" s="123">
        <v>-23.4</v>
      </c>
      <c r="T300" s="123">
        <v>74</v>
      </c>
      <c r="U300" s="123">
        <v>73</v>
      </c>
      <c r="V300" s="123">
        <v>35</v>
      </c>
      <c r="W300" s="123" t="s">
        <v>684</v>
      </c>
      <c r="X300" s="123">
        <v>1.5</v>
      </c>
      <c r="Y300" s="123">
        <v>1</v>
      </c>
    </row>
    <row r="301" spans="1:25" ht="15">
      <c r="A301" s="34">
        <f t="shared" si="17"/>
        <v>51</v>
      </c>
      <c r="B301" s="122" t="s">
        <v>473</v>
      </c>
      <c r="C301" s="122" t="str">
        <f t="shared" si="18"/>
        <v>Республика Саха (Якутия)8</v>
      </c>
      <c r="D301" s="122">
        <f t="shared" si="19"/>
        <v>51</v>
      </c>
      <c r="E301" s="122">
        <f t="shared" si="20"/>
        <v>8</v>
      </c>
      <c r="F301" s="123" t="s">
        <v>481</v>
      </c>
      <c r="G301" s="123">
        <v>-57</v>
      </c>
      <c r="H301" s="123">
        <v>-55</v>
      </c>
      <c r="I301" s="123">
        <v>-54</v>
      </c>
      <c r="J301" s="123">
        <v>-51</v>
      </c>
      <c r="K301" s="123">
        <v>-41</v>
      </c>
      <c r="L301" s="123">
        <v>-61</v>
      </c>
      <c r="M301" s="123">
        <v>7.1</v>
      </c>
      <c r="N301" s="123">
        <v>213</v>
      </c>
      <c r="O301" s="123">
        <v>-23.7</v>
      </c>
      <c r="P301" s="123">
        <v>259</v>
      </c>
      <c r="Q301" s="123">
        <v>-18.8</v>
      </c>
      <c r="R301" s="123">
        <v>271</v>
      </c>
      <c r="S301" s="123">
        <v>-17.5</v>
      </c>
      <c r="T301" s="123">
        <v>74</v>
      </c>
      <c r="U301" s="123">
        <v>73</v>
      </c>
      <c r="V301" s="123">
        <v>55</v>
      </c>
      <c r="W301" s="123" t="s">
        <v>690</v>
      </c>
      <c r="X301" s="123">
        <v>2.1</v>
      </c>
      <c r="Y301" s="123">
        <v>1.8</v>
      </c>
    </row>
    <row r="302" spans="1:25" ht="15">
      <c r="A302" s="34">
        <f t="shared" si="17"/>
        <v>51</v>
      </c>
      <c r="B302" s="122" t="s">
        <v>473</v>
      </c>
      <c r="C302" s="122" t="str">
        <f t="shared" si="18"/>
        <v>Республика Саха (Якутия)9</v>
      </c>
      <c r="D302" s="122">
        <f t="shared" si="19"/>
        <v>51</v>
      </c>
      <c r="E302" s="122">
        <f t="shared" si="20"/>
        <v>9</v>
      </c>
      <c r="F302" s="123" t="s">
        <v>482</v>
      </c>
      <c r="G302" s="123">
        <v>-55</v>
      </c>
      <c r="H302" s="123">
        <v>-52</v>
      </c>
      <c r="I302" s="123">
        <v>-53</v>
      </c>
      <c r="J302" s="123">
        <v>-50</v>
      </c>
      <c r="K302" s="123">
        <v>-32</v>
      </c>
      <c r="L302" s="123">
        <v>-61</v>
      </c>
      <c r="M302" s="123">
        <v>10.1</v>
      </c>
      <c r="N302" s="123">
        <v>202</v>
      </c>
      <c r="O302" s="123">
        <v>-18.5</v>
      </c>
      <c r="P302" s="123">
        <v>255</v>
      </c>
      <c r="Q302" s="123">
        <v>-13.8</v>
      </c>
      <c r="R302" s="123">
        <v>268</v>
      </c>
      <c r="S302" s="123">
        <v>-12.7</v>
      </c>
      <c r="T302" s="123">
        <v>77</v>
      </c>
      <c r="U302" s="123">
        <v>76</v>
      </c>
      <c r="V302" s="123">
        <v>131</v>
      </c>
      <c r="W302" s="123" t="s">
        <v>686</v>
      </c>
      <c r="X302" s="123">
        <v>3.8</v>
      </c>
      <c r="Y302" s="123">
        <v>2.3</v>
      </c>
    </row>
    <row r="303" spans="1:25" ht="15">
      <c r="A303" s="34">
        <f t="shared" si="17"/>
        <v>51</v>
      </c>
      <c r="B303" s="122" t="s">
        <v>473</v>
      </c>
      <c r="C303" s="122" t="str">
        <f t="shared" si="18"/>
        <v>Республика Саха (Якутия)10</v>
      </c>
      <c r="D303" s="122">
        <f t="shared" si="19"/>
        <v>51</v>
      </c>
      <c r="E303" s="122">
        <f t="shared" si="20"/>
        <v>10</v>
      </c>
      <c r="F303" s="123" t="s">
        <v>483</v>
      </c>
      <c r="G303" s="123">
        <v>-55</v>
      </c>
      <c r="H303" s="123">
        <v>-53</v>
      </c>
      <c r="I303" s="123">
        <v>-52</v>
      </c>
      <c r="J303" s="123">
        <v>-51</v>
      </c>
      <c r="K303" s="123">
        <v>-43</v>
      </c>
      <c r="L303" s="123">
        <v>-57</v>
      </c>
      <c r="M303" s="123">
        <v>8.7</v>
      </c>
      <c r="N303" s="123">
        <v>246</v>
      </c>
      <c r="O303" s="123">
        <v>-24.5</v>
      </c>
      <c r="P303" s="123">
        <v>297</v>
      </c>
      <c r="Q303" s="123">
        <v>-19.6</v>
      </c>
      <c r="R303" s="123">
        <v>324</v>
      </c>
      <c r="S303" s="123">
        <v>-17.2</v>
      </c>
      <c r="T303" s="123">
        <v>76</v>
      </c>
      <c r="U303" s="123">
        <v>76</v>
      </c>
      <c r="V303" s="123">
        <v>64</v>
      </c>
      <c r="W303" s="123" t="s">
        <v>687</v>
      </c>
      <c r="X303" s="123" t="s">
        <v>81</v>
      </c>
      <c r="Y303" s="123">
        <v>1.6</v>
      </c>
    </row>
    <row r="304" spans="1:25" ht="24">
      <c r="A304" s="34">
        <f t="shared" si="17"/>
        <v>51</v>
      </c>
      <c r="B304" s="122" t="s">
        <v>473</v>
      </c>
      <c r="C304" s="122" t="str">
        <f t="shared" si="18"/>
        <v>Республика Саха (Якутия)11</v>
      </c>
      <c r="D304" s="122">
        <f t="shared" si="19"/>
        <v>51</v>
      </c>
      <c r="E304" s="122">
        <f t="shared" si="20"/>
        <v>11</v>
      </c>
      <c r="F304" s="123" t="s">
        <v>739</v>
      </c>
      <c r="G304" s="123">
        <v>-62</v>
      </c>
      <c r="H304" s="123">
        <v>-59</v>
      </c>
      <c r="I304" s="123">
        <v>-60</v>
      </c>
      <c r="J304" s="123">
        <v>-56</v>
      </c>
      <c r="K304" s="123">
        <v>-44</v>
      </c>
      <c r="L304" s="123">
        <v>-64</v>
      </c>
      <c r="M304" s="123">
        <v>9.4</v>
      </c>
      <c r="N304" s="123">
        <v>247</v>
      </c>
      <c r="O304" s="123">
        <v>-24.2</v>
      </c>
      <c r="P304" s="123">
        <v>296</v>
      </c>
      <c r="Q304" s="123">
        <v>-19.5</v>
      </c>
      <c r="R304" s="123">
        <v>316</v>
      </c>
      <c r="S304" s="123">
        <v>-17.7</v>
      </c>
      <c r="T304" s="123">
        <v>74</v>
      </c>
      <c r="U304" s="123">
        <v>74</v>
      </c>
      <c r="V304" s="123">
        <v>53</v>
      </c>
      <c r="W304" s="123" t="s">
        <v>689</v>
      </c>
      <c r="X304" s="123" t="s">
        <v>81</v>
      </c>
      <c r="Y304" s="123">
        <v>2.2</v>
      </c>
    </row>
    <row r="305" spans="1:25" ht="15">
      <c r="A305" s="34">
        <f t="shared" si="17"/>
        <v>51</v>
      </c>
      <c r="B305" s="122" t="s">
        <v>473</v>
      </c>
      <c r="C305" s="122" t="str">
        <f t="shared" si="18"/>
        <v>Республика Саха (Якутия)12</v>
      </c>
      <c r="D305" s="122">
        <f t="shared" si="19"/>
        <v>51</v>
      </c>
      <c r="E305" s="122">
        <f t="shared" si="20"/>
        <v>12</v>
      </c>
      <c r="F305" s="123" t="s">
        <v>484</v>
      </c>
      <c r="G305" s="123">
        <v>-59</v>
      </c>
      <c r="H305" s="123">
        <v>-57</v>
      </c>
      <c r="I305" s="123">
        <v>-57</v>
      </c>
      <c r="J305" s="123">
        <v>-54</v>
      </c>
      <c r="K305" s="123">
        <v>-42</v>
      </c>
      <c r="L305" s="123">
        <v>-60</v>
      </c>
      <c r="M305" s="123">
        <v>6.4</v>
      </c>
      <c r="N305" s="123">
        <v>234</v>
      </c>
      <c r="O305" s="123">
        <v>-24.8</v>
      </c>
      <c r="P305" s="123">
        <v>283</v>
      </c>
      <c r="Q305" s="123">
        <v>-19.8</v>
      </c>
      <c r="R305" s="123">
        <v>296</v>
      </c>
      <c r="S305" s="123">
        <v>-18.5</v>
      </c>
      <c r="T305" s="123">
        <v>71</v>
      </c>
      <c r="U305" s="123">
        <v>71</v>
      </c>
      <c r="V305" s="123">
        <v>63</v>
      </c>
      <c r="W305" s="123" t="s">
        <v>686</v>
      </c>
      <c r="X305" s="123">
        <v>4.9</v>
      </c>
      <c r="Y305" s="123">
        <v>3</v>
      </c>
    </row>
    <row r="306" spans="1:25" ht="15">
      <c r="A306" s="34">
        <f t="shared" si="17"/>
        <v>51</v>
      </c>
      <c r="B306" s="122" t="s">
        <v>473</v>
      </c>
      <c r="C306" s="122" t="str">
        <f t="shared" si="18"/>
        <v>Республика Саха (Якутия)13</v>
      </c>
      <c r="D306" s="122">
        <f t="shared" si="19"/>
        <v>51</v>
      </c>
      <c r="E306" s="122">
        <f t="shared" si="20"/>
        <v>13</v>
      </c>
      <c r="F306" s="123" t="s">
        <v>485</v>
      </c>
      <c r="G306" s="123">
        <v>-54</v>
      </c>
      <c r="H306" s="123">
        <v>-54</v>
      </c>
      <c r="I306" s="123">
        <v>-52</v>
      </c>
      <c r="J306" s="123">
        <v>-51</v>
      </c>
      <c r="K306" s="123">
        <v>-38</v>
      </c>
      <c r="L306" s="123">
        <v>-59</v>
      </c>
      <c r="M306" s="123">
        <v>10.5</v>
      </c>
      <c r="N306" s="123">
        <v>203</v>
      </c>
      <c r="O306" s="123">
        <v>-22.1</v>
      </c>
      <c r="P306" s="123">
        <v>256</v>
      </c>
      <c r="Q306" s="123">
        <v>-16.6</v>
      </c>
      <c r="R306" s="123">
        <v>269</v>
      </c>
      <c r="S306" s="123">
        <v>-15.4</v>
      </c>
      <c r="T306" s="123">
        <v>77</v>
      </c>
      <c r="U306" s="123">
        <v>77</v>
      </c>
      <c r="V306" s="123">
        <v>68</v>
      </c>
      <c r="W306" s="123" t="s">
        <v>690</v>
      </c>
      <c r="X306" s="123">
        <v>1.7</v>
      </c>
      <c r="Y306" s="123">
        <v>0.7</v>
      </c>
    </row>
    <row r="307" spans="1:25" ht="15">
      <c r="A307" s="34">
        <f t="shared" si="17"/>
        <v>51</v>
      </c>
      <c r="B307" s="122" t="s">
        <v>473</v>
      </c>
      <c r="C307" s="122" t="str">
        <f t="shared" si="18"/>
        <v>Республика Саха (Якутия)14</v>
      </c>
      <c r="D307" s="122">
        <f t="shared" si="19"/>
        <v>51</v>
      </c>
      <c r="E307" s="122">
        <f t="shared" si="20"/>
        <v>14</v>
      </c>
      <c r="F307" s="123" t="s">
        <v>486</v>
      </c>
      <c r="G307" s="123">
        <v>-57</v>
      </c>
      <c r="H307" s="123">
        <v>-56</v>
      </c>
      <c r="I307" s="123">
        <v>-53</v>
      </c>
      <c r="J307" s="123">
        <v>-52</v>
      </c>
      <c r="K307" s="123">
        <v>-44</v>
      </c>
      <c r="L307" s="123">
        <v>-58</v>
      </c>
      <c r="M307" s="123">
        <v>8.8</v>
      </c>
      <c r="N307" s="123">
        <v>236</v>
      </c>
      <c r="O307" s="123">
        <v>-25.2</v>
      </c>
      <c r="P307" s="123">
        <v>284</v>
      </c>
      <c r="Q307" s="123">
        <v>-20.2</v>
      </c>
      <c r="R307" s="123">
        <v>297</v>
      </c>
      <c r="S307" s="123">
        <v>-18.9</v>
      </c>
      <c r="T307" s="123">
        <v>76</v>
      </c>
      <c r="U307" s="123">
        <v>76</v>
      </c>
      <c r="V307" s="123">
        <v>78</v>
      </c>
      <c r="W307" s="123" t="s">
        <v>687</v>
      </c>
      <c r="X307" s="123">
        <v>2.8</v>
      </c>
      <c r="Y307" s="123">
        <v>1.5</v>
      </c>
    </row>
    <row r="308" spans="1:25" ht="15">
      <c r="A308" s="34">
        <f t="shared" si="17"/>
        <v>51</v>
      </c>
      <c r="B308" s="122" t="s">
        <v>473</v>
      </c>
      <c r="C308" s="122" t="str">
        <f t="shared" si="18"/>
        <v>Республика Саха (Якутия)15</v>
      </c>
      <c r="D308" s="122">
        <f t="shared" si="19"/>
        <v>51</v>
      </c>
      <c r="E308" s="122">
        <f t="shared" si="20"/>
        <v>15</v>
      </c>
      <c r="F308" s="123" t="s">
        <v>740</v>
      </c>
      <c r="G308" s="123">
        <v>-62</v>
      </c>
      <c r="H308" s="123">
        <v>-60</v>
      </c>
      <c r="I308" s="123">
        <v>-61</v>
      </c>
      <c r="J308" s="123">
        <v>-58</v>
      </c>
      <c r="K308" s="123">
        <v>-51</v>
      </c>
      <c r="L308" s="123">
        <v>-65</v>
      </c>
      <c r="M308" s="123">
        <v>7</v>
      </c>
      <c r="N308" s="123">
        <v>234</v>
      </c>
      <c r="O308" s="123">
        <v>-28.5</v>
      </c>
      <c r="P308" s="123">
        <v>281</v>
      </c>
      <c r="Q308" s="123">
        <v>-23</v>
      </c>
      <c r="R308" s="123">
        <v>294</v>
      </c>
      <c r="S308" s="123">
        <v>-21.6</v>
      </c>
      <c r="T308" s="123">
        <v>74</v>
      </c>
      <c r="U308" s="123">
        <v>74</v>
      </c>
      <c r="V308" s="123">
        <v>31</v>
      </c>
      <c r="W308" s="123" t="s">
        <v>684</v>
      </c>
      <c r="X308" s="123" t="s">
        <v>81</v>
      </c>
      <c r="Y308" s="123">
        <v>1.1</v>
      </c>
    </row>
    <row r="309" spans="1:25" ht="15">
      <c r="A309" s="34">
        <f t="shared" si="17"/>
        <v>51</v>
      </c>
      <c r="B309" s="122" t="s">
        <v>473</v>
      </c>
      <c r="C309" s="122" t="str">
        <f t="shared" si="18"/>
        <v>Республика Саха (Якутия)16</v>
      </c>
      <c r="D309" s="122">
        <f t="shared" si="19"/>
        <v>51</v>
      </c>
      <c r="E309" s="122">
        <f t="shared" si="20"/>
        <v>16</v>
      </c>
      <c r="F309" s="123" t="s">
        <v>487</v>
      </c>
      <c r="G309" s="123">
        <v>-58</v>
      </c>
      <c r="H309" s="123">
        <v>-55</v>
      </c>
      <c r="I309" s="123">
        <v>-54</v>
      </c>
      <c r="J309" s="123">
        <v>-52</v>
      </c>
      <c r="K309" s="123">
        <v>-42</v>
      </c>
      <c r="L309" s="123">
        <v>-60</v>
      </c>
      <c r="M309" s="123">
        <v>5.9</v>
      </c>
      <c r="N309" s="123">
        <v>229</v>
      </c>
      <c r="O309" s="123">
        <v>-24.8</v>
      </c>
      <c r="P309" s="123">
        <v>275</v>
      </c>
      <c r="Q309" s="123">
        <v>-20</v>
      </c>
      <c r="R309" s="123">
        <v>288</v>
      </c>
      <c r="S309" s="123">
        <v>-18.7</v>
      </c>
      <c r="T309" s="123">
        <v>74</v>
      </c>
      <c r="U309" s="123">
        <v>74</v>
      </c>
      <c r="V309" s="123">
        <v>61</v>
      </c>
      <c r="W309" s="123" t="s">
        <v>686</v>
      </c>
      <c r="X309" s="123">
        <v>4.1</v>
      </c>
      <c r="Y309" s="123">
        <v>3.7</v>
      </c>
    </row>
    <row r="310" spans="1:25" ht="15">
      <c r="A310" s="34">
        <f t="shared" si="17"/>
        <v>51</v>
      </c>
      <c r="B310" s="122" t="s">
        <v>473</v>
      </c>
      <c r="C310" s="122" t="str">
        <f t="shared" si="18"/>
        <v>Республика Саха (Якутия)17</v>
      </c>
      <c r="D310" s="122">
        <f t="shared" si="19"/>
        <v>51</v>
      </c>
      <c r="E310" s="122">
        <f t="shared" si="20"/>
        <v>17</v>
      </c>
      <c r="F310" s="123" t="s">
        <v>488</v>
      </c>
      <c r="G310" s="123">
        <v>-54</v>
      </c>
      <c r="H310" s="123">
        <v>-53</v>
      </c>
      <c r="I310" s="123">
        <v>-51</v>
      </c>
      <c r="J310" s="123">
        <v>-50</v>
      </c>
      <c r="K310" s="123">
        <v>-40</v>
      </c>
      <c r="L310" s="123">
        <v>-59</v>
      </c>
      <c r="M310" s="123">
        <v>6.3</v>
      </c>
      <c r="N310" s="123">
        <v>225</v>
      </c>
      <c r="O310" s="123">
        <v>-24.8</v>
      </c>
      <c r="P310" s="123">
        <v>265</v>
      </c>
      <c r="Q310" s="123">
        <v>-20.4</v>
      </c>
      <c r="R310" s="123">
        <v>280</v>
      </c>
      <c r="S310" s="123">
        <v>-18.8</v>
      </c>
      <c r="T310" s="123">
        <v>77</v>
      </c>
      <c r="U310" s="123">
        <v>77</v>
      </c>
      <c r="V310" s="123">
        <v>70</v>
      </c>
      <c r="W310" s="123" t="s">
        <v>691</v>
      </c>
      <c r="X310" s="123">
        <v>3.1</v>
      </c>
      <c r="Y310" s="123">
        <v>2</v>
      </c>
    </row>
    <row r="311" spans="1:25" ht="15">
      <c r="A311" s="34">
        <f t="shared" si="17"/>
        <v>51</v>
      </c>
      <c r="B311" s="122" t="s">
        <v>473</v>
      </c>
      <c r="C311" s="122" t="str">
        <f t="shared" si="18"/>
        <v>Республика Саха (Якутия)18</v>
      </c>
      <c r="D311" s="122">
        <f t="shared" si="19"/>
        <v>51</v>
      </c>
      <c r="E311" s="122">
        <f t="shared" si="20"/>
        <v>18</v>
      </c>
      <c r="F311" s="123" t="s">
        <v>489</v>
      </c>
      <c r="G311" s="123">
        <v>-53</v>
      </c>
      <c r="H311" s="123">
        <v>-51</v>
      </c>
      <c r="I311" s="123">
        <v>-51</v>
      </c>
      <c r="J311" s="123">
        <v>-49</v>
      </c>
      <c r="K311" s="123">
        <v>-39</v>
      </c>
      <c r="L311" s="123">
        <v>-54</v>
      </c>
      <c r="M311" s="123">
        <v>7.1</v>
      </c>
      <c r="N311" s="123">
        <v>207</v>
      </c>
      <c r="O311" s="123">
        <v>-23</v>
      </c>
      <c r="P311" s="123">
        <v>255</v>
      </c>
      <c r="Q311" s="123">
        <v>-17.9</v>
      </c>
      <c r="R311" s="123">
        <v>269</v>
      </c>
      <c r="S311" s="123">
        <v>-16.5</v>
      </c>
      <c r="T311" s="123">
        <v>75</v>
      </c>
      <c r="U311" s="123">
        <v>75</v>
      </c>
      <c r="V311" s="123">
        <v>54</v>
      </c>
      <c r="W311" s="123" t="s">
        <v>690</v>
      </c>
      <c r="X311" s="123">
        <v>4.7</v>
      </c>
      <c r="Y311" s="123">
        <v>2.3</v>
      </c>
    </row>
    <row r="312" spans="1:25" ht="15">
      <c r="A312" s="34">
        <f t="shared" si="17"/>
        <v>51</v>
      </c>
      <c r="B312" s="122" t="s">
        <v>473</v>
      </c>
      <c r="C312" s="122" t="str">
        <f t="shared" si="18"/>
        <v>Республика Саха (Якутия)19</v>
      </c>
      <c r="D312" s="122">
        <f t="shared" si="19"/>
        <v>51</v>
      </c>
      <c r="E312" s="122">
        <f t="shared" si="20"/>
        <v>19</v>
      </c>
      <c r="F312" s="123" t="s">
        <v>490</v>
      </c>
      <c r="G312" s="123">
        <v>-61</v>
      </c>
      <c r="H312" s="123">
        <v>-60</v>
      </c>
      <c r="I312" s="123">
        <v>-59</v>
      </c>
      <c r="J312" s="123">
        <v>-57</v>
      </c>
      <c r="K312" s="123">
        <v>-51</v>
      </c>
      <c r="L312" s="123">
        <v>-63</v>
      </c>
      <c r="M312" s="123">
        <v>7.4</v>
      </c>
      <c r="N312" s="123">
        <v>242</v>
      </c>
      <c r="O312" s="123">
        <v>-28.6</v>
      </c>
      <c r="P312" s="123">
        <v>292</v>
      </c>
      <c r="Q312" s="123">
        <v>-22.9</v>
      </c>
      <c r="R312" s="123">
        <v>311</v>
      </c>
      <c r="S312" s="123">
        <v>-21</v>
      </c>
      <c r="T312" s="123">
        <v>73</v>
      </c>
      <c r="U312" s="123">
        <v>73</v>
      </c>
      <c r="V312" s="123">
        <v>38</v>
      </c>
      <c r="W312" s="123" t="s">
        <v>687</v>
      </c>
      <c r="X312" s="123" t="s">
        <v>81</v>
      </c>
      <c r="Y312" s="123">
        <v>1.2</v>
      </c>
    </row>
    <row r="313" spans="1:25" ht="24">
      <c r="A313" s="34">
        <f t="shared" si="17"/>
        <v>51</v>
      </c>
      <c r="B313" s="122" t="s">
        <v>473</v>
      </c>
      <c r="C313" s="122" t="str">
        <f t="shared" si="18"/>
        <v>Республика Саха (Якутия)20</v>
      </c>
      <c r="D313" s="122">
        <f t="shared" si="19"/>
        <v>51</v>
      </c>
      <c r="E313" s="122">
        <f t="shared" si="20"/>
        <v>20</v>
      </c>
      <c r="F313" s="123" t="s">
        <v>741</v>
      </c>
      <c r="G313" s="123">
        <v>-58</v>
      </c>
      <c r="H313" s="123">
        <v>-57</v>
      </c>
      <c r="I313" s="123">
        <v>-56</v>
      </c>
      <c r="J313" s="123">
        <v>-54</v>
      </c>
      <c r="K313" s="123">
        <v>-48</v>
      </c>
      <c r="L313" s="123">
        <v>-62</v>
      </c>
      <c r="M313" s="123">
        <v>6.9</v>
      </c>
      <c r="N313" s="123">
        <v>211</v>
      </c>
      <c r="O313" s="123">
        <v>-28.3</v>
      </c>
      <c r="P313" s="123">
        <v>254</v>
      </c>
      <c r="Q313" s="123">
        <v>-22.7</v>
      </c>
      <c r="R313" s="123">
        <v>267</v>
      </c>
      <c r="S313" s="123">
        <v>-21.2</v>
      </c>
      <c r="T313" s="123">
        <v>72</v>
      </c>
      <c r="U313" s="123">
        <v>72</v>
      </c>
      <c r="V313" s="123">
        <v>37</v>
      </c>
      <c r="W313" s="123" t="s">
        <v>690</v>
      </c>
      <c r="X313" s="123">
        <v>1.4</v>
      </c>
      <c r="Y313" s="123">
        <v>0.7</v>
      </c>
    </row>
    <row r="314" spans="1:25" ht="15">
      <c r="A314" s="34">
        <f t="shared" si="17"/>
        <v>51</v>
      </c>
      <c r="B314" s="122" t="s">
        <v>473</v>
      </c>
      <c r="C314" s="122" t="str">
        <f t="shared" si="18"/>
        <v>Республика Саха (Якутия)21</v>
      </c>
      <c r="D314" s="122">
        <f t="shared" si="19"/>
        <v>51</v>
      </c>
      <c r="E314" s="122">
        <f t="shared" si="20"/>
        <v>21</v>
      </c>
      <c r="F314" s="123" t="s">
        <v>491</v>
      </c>
      <c r="G314" s="123">
        <v>-58</v>
      </c>
      <c r="H314" s="123">
        <v>-56</v>
      </c>
      <c r="I314" s="123">
        <v>-56</v>
      </c>
      <c r="J314" s="123">
        <v>-54</v>
      </c>
      <c r="K314" s="123">
        <v>-41</v>
      </c>
      <c r="L314" s="123">
        <v>-62</v>
      </c>
      <c r="M314" s="123">
        <v>8</v>
      </c>
      <c r="N314" s="123">
        <v>244</v>
      </c>
      <c r="O314" s="123">
        <v>-24.6</v>
      </c>
      <c r="P314" s="123">
        <v>295</v>
      </c>
      <c r="Q314" s="123">
        <v>-19.7</v>
      </c>
      <c r="R314" s="123">
        <v>312</v>
      </c>
      <c r="S314" s="123">
        <v>-18.1</v>
      </c>
      <c r="T314" s="123">
        <v>74</v>
      </c>
      <c r="U314" s="123">
        <v>74</v>
      </c>
      <c r="V314" s="123">
        <v>84</v>
      </c>
      <c r="W314" s="123" t="s">
        <v>684</v>
      </c>
      <c r="X314" s="123">
        <v>4.2</v>
      </c>
      <c r="Y314" s="123">
        <v>3</v>
      </c>
    </row>
    <row r="315" spans="1:25" ht="15">
      <c r="A315" s="34">
        <f t="shared" si="17"/>
        <v>51</v>
      </c>
      <c r="B315" s="122" t="s">
        <v>473</v>
      </c>
      <c r="C315" s="122" t="str">
        <f t="shared" si="18"/>
        <v>Республика Саха (Якутия)22</v>
      </c>
      <c r="D315" s="122">
        <f t="shared" si="19"/>
        <v>51</v>
      </c>
      <c r="E315" s="122">
        <f t="shared" si="20"/>
        <v>22</v>
      </c>
      <c r="F315" s="123" t="s">
        <v>492</v>
      </c>
      <c r="G315" s="123">
        <v>-55</v>
      </c>
      <c r="H315" s="123">
        <v>-52</v>
      </c>
      <c r="I315" s="123">
        <v>-52</v>
      </c>
      <c r="J315" s="123">
        <v>-50</v>
      </c>
      <c r="K315" s="123">
        <v>-33</v>
      </c>
      <c r="L315" s="123">
        <v>-57</v>
      </c>
      <c r="M315" s="123">
        <v>8.4</v>
      </c>
      <c r="N315" s="123">
        <v>207</v>
      </c>
      <c r="O315" s="123">
        <v>-18.8</v>
      </c>
      <c r="P315" s="123">
        <v>258</v>
      </c>
      <c r="Q315" s="123">
        <v>-14.3</v>
      </c>
      <c r="R315" s="123">
        <v>270</v>
      </c>
      <c r="S315" s="123">
        <v>-13.3</v>
      </c>
      <c r="T315" s="123">
        <v>76</v>
      </c>
      <c r="U315" s="123">
        <v>75</v>
      </c>
      <c r="V315" s="123">
        <v>93</v>
      </c>
      <c r="W315" s="123" t="s">
        <v>690</v>
      </c>
      <c r="X315" s="123">
        <v>3.2</v>
      </c>
      <c r="Y315" s="123">
        <v>2.6</v>
      </c>
    </row>
    <row r="316" spans="1:25" ht="15">
      <c r="A316" s="34">
        <f t="shared" si="17"/>
        <v>51</v>
      </c>
      <c r="B316" s="122" t="s">
        <v>473</v>
      </c>
      <c r="C316" s="122" t="str">
        <f t="shared" si="18"/>
        <v>Республика Саха (Якутия)23</v>
      </c>
      <c r="D316" s="122">
        <f t="shared" si="19"/>
        <v>51</v>
      </c>
      <c r="E316" s="122">
        <f t="shared" si="20"/>
        <v>23</v>
      </c>
      <c r="F316" s="123" t="s">
        <v>493</v>
      </c>
      <c r="G316" s="123">
        <v>-47</v>
      </c>
      <c r="H316" s="123">
        <v>-45</v>
      </c>
      <c r="I316" s="123">
        <v>-43</v>
      </c>
      <c r="J316" s="123">
        <v>-40</v>
      </c>
      <c r="K316" s="123">
        <v>-33</v>
      </c>
      <c r="L316" s="123">
        <v>-57</v>
      </c>
      <c r="M316" s="123">
        <v>9.3</v>
      </c>
      <c r="N316" s="123">
        <v>219</v>
      </c>
      <c r="O316" s="123">
        <v>-19.2</v>
      </c>
      <c r="P316" s="123">
        <v>270</v>
      </c>
      <c r="Q316" s="123">
        <v>-14.8</v>
      </c>
      <c r="R316" s="123">
        <v>285</v>
      </c>
      <c r="S316" s="123">
        <v>-13.5</v>
      </c>
      <c r="T316" s="123">
        <v>75</v>
      </c>
      <c r="U316" s="123">
        <v>73</v>
      </c>
      <c r="V316" s="123">
        <v>42</v>
      </c>
      <c r="W316" s="123" t="s">
        <v>691</v>
      </c>
      <c r="X316" s="123">
        <v>4.7</v>
      </c>
      <c r="Y316" s="123">
        <v>2.7</v>
      </c>
    </row>
    <row r="317" spans="1:25" ht="15">
      <c r="A317" s="34">
        <f t="shared" si="17"/>
        <v>51</v>
      </c>
      <c r="B317" s="122" t="s">
        <v>473</v>
      </c>
      <c r="C317" s="122" t="str">
        <f t="shared" si="18"/>
        <v>Республика Саха (Якутия)24</v>
      </c>
      <c r="D317" s="122">
        <f t="shared" si="19"/>
        <v>51</v>
      </c>
      <c r="E317" s="122">
        <f t="shared" si="20"/>
        <v>24</v>
      </c>
      <c r="F317" s="123" t="s">
        <v>494</v>
      </c>
      <c r="G317" s="123">
        <v>-62</v>
      </c>
      <c r="H317" s="123">
        <v>-60</v>
      </c>
      <c r="I317" s="123">
        <v>-60</v>
      </c>
      <c r="J317" s="123">
        <v>-58</v>
      </c>
      <c r="K317" s="123">
        <v>-51</v>
      </c>
      <c r="L317" s="123">
        <v>-62</v>
      </c>
      <c r="M317" s="123">
        <v>5.2</v>
      </c>
      <c r="N317" s="123">
        <v>229</v>
      </c>
      <c r="O317" s="123">
        <v>-29.1</v>
      </c>
      <c r="P317" s="123">
        <v>272</v>
      </c>
      <c r="Q317" s="123">
        <v>-23.8</v>
      </c>
      <c r="R317" s="123">
        <v>286</v>
      </c>
      <c r="S317" s="123">
        <v>-22.2</v>
      </c>
      <c r="T317" s="123">
        <v>71</v>
      </c>
      <c r="U317" s="123">
        <v>70</v>
      </c>
      <c r="V317" s="123">
        <v>2</v>
      </c>
      <c r="W317" s="123" t="s">
        <v>684</v>
      </c>
      <c r="X317" s="123" t="s">
        <v>81</v>
      </c>
      <c r="Y317" s="123">
        <v>1.8</v>
      </c>
    </row>
    <row r="318" spans="1:25" ht="15">
      <c r="A318" s="34">
        <f t="shared" si="17"/>
        <v>51</v>
      </c>
      <c r="B318" s="122" t="s">
        <v>473</v>
      </c>
      <c r="C318" s="122" t="str">
        <f t="shared" si="18"/>
        <v>Республика Саха (Якутия)25</v>
      </c>
      <c r="D318" s="122">
        <f t="shared" si="19"/>
        <v>51</v>
      </c>
      <c r="E318" s="122">
        <f t="shared" si="20"/>
        <v>25</v>
      </c>
      <c r="F318" s="123" t="s">
        <v>495</v>
      </c>
      <c r="G318" s="123">
        <v>-58</v>
      </c>
      <c r="H318" s="123">
        <v>-56</v>
      </c>
      <c r="I318" s="123">
        <v>-53</v>
      </c>
      <c r="J318" s="123">
        <v>-52</v>
      </c>
      <c r="K318" s="123">
        <v>-41</v>
      </c>
      <c r="L318" s="123">
        <v>-62</v>
      </c>
      <c r="M318" s="123">
        <v>10.2</v>
      </c>
      <c r="N318" s="123">
        <v>217</v>
      </c>
      <c r="O318" s="123">
        <v>-22.3</v>
      </c>
      <c r="P318" s="123">
        <v>263</v>
      </c>
      <c r="Q318" s="123">
        <v>-17.7</v>
      </c>
      <c r="R318" s="123">
        <v>277</v>
      </c>
      <c r="S318" s="123">
        <v>-16.3</v>
      </c>
      <c r="T318" s="123">
        <v>75</v>
      </c>
      <c r="U318" s="123">
        <v>75</v>
      </c>
      <c r="V318" s="123">
        <v>61</v>
      </c>
      <c r="W318" s="123" t="s">
        <v>684</v>
      </c>
      <c r="X318" s="123">
        <v>3.3</v>
      </c>
      <c r="Y318" s="123">
        <v>2.2</v>
      </c>
    </row>
    <row r="319" spans="1:25" ht="15">
      <c r="A319" s="34">
        <f t="shared" si="17"/>
        <v>51</v>
      </c>
      <c r="B319" s="122" t="s">
        <v>473</v>
      </c>
      <c r="C319" s="122" t="str">
        <f t="shared" si="18"/>
        <v>Республика Саха (Якутия)26</v>
      </c>
      <c r="D319" s="122">
        <f t="shared" si="19"/>
        <v>51</v>
      </c>
      <c r="E319" s="122">
        <f t="shared" si="20"/>
        <v>26</v>
      </c>
      <c r="F319" s="123" t="s">
        <v>496</v>
      </c>
      <c r="G319" s="123">
        <v>-56</v>
      </c>
      <c r="H319" s="123">
        <v>-53</v>
      </c>
      <c r="I319" s="123">
        <v>-52</v>
      </c>
      <c r="J319" s="123">
        <v>-50</v>
      </c>
      <c r="K319" s="123">
        <v>-35</v>
      </c>
      <c r="L319" s="123">
        <v>-61</v>
      </c>
      <c r="M319" s="123">
        <v>9.3</v>
      </c>
      <c r="N319" s="123">
        <v>203</v>
      </c>
      <c r="O319" s="123">
        <v>-18.8</v>
      </c>
      <c r="P319" s="123">
        <v>253</v>
      </c>
      <c r="Q319" s="123">
        <v>-14.2</v>
      </c>
      <c r="R319" s="123">
        <v>268</v>
      </c>
      <c r="S319" s="123">
        <v>-12.9</v>
      </c>
      <c r="T319" s="123">
        <v>73</v>
      </c>
      <c r="U319" s="123">
        <v>73</v>
      </c>
      <c r="V319" s="123">
        <v>61</v>
      </c>
      <c r="W319" s="123" t="s">
        <v>690</v>
      </c>
      <c r="X319" s="123">
        <v>5.3</v>
      </c>
      <c r="Y319" s="123">
        <v>2.4</v>
      </c>
    </row>
    <row r="320" spans="1:25" ht="15">
      <c r="A320" s="34">
        <f t="shared" si="17"/>
        <v>51</v>
      </c>
      <c r="B320" s="122" t="s">
        <v>473</v>
      </c>
      <c r="C320" s="122" t="str">
        <f t="shared" si="18"/>
        <v>Республика Саха (Якутия)27</v>
      </c>
      <c r="D320" s="122">
        <f t="shared" si="19"/>
        <v>51</v>
      </c>
      <c r="E320" s="122">
        <f t="shared" si="20"/>
        <v>27</v>
      </c>
      <c r="F320" s="123" t="s">
        <v>497</v>
      </c>
      <c r="G320" s="123">
        <v>-63</v>
      </c>
      <c r="H320" s="123">
        <v>-61</v>
      </c>
      <c r="I320" s="123">
        <v>-60</v>
      </c>
      <c r="J320" s="123">
        <v>-59</v>
      </c>
      <c r="K320" s="123">
        <v>-51</v>
      </c>
      <c r="L320" s="123">
        <v>-68</v>
      </c>
      <c r="M320" s="123">
        <v>7.3</v>
      </c>
      <c r="N320" s="123">
        <v>231</v>
      </c>
      <c r="O320" s="123">
        <v>-31.3</v>
      </c>
      <c r="P320" s="123">
        <v>277</v>
      </c>
      <c r="Q320" s="123">
        <v>-25.4</v>
      </c>
      <c r="R320" s="123">
        <v>292</v>
      </c>
      <c r="S320" s="123">
        <v>-23.6</v>
      </c>
      <c r="T320" s="123">
        <v>74</v>
      </c>
      <c r="U320" s="123">
        <v>75</v>
      </c>
      <c r="V320" s="123">
        <v>37</v>
      </c>
      <c r="W320" s="123" t="s">
        <v>690</v>
      </c>
      <c r="X320" s="123">
        <v>1.4</v>
      </c>
      <c r="Y320" s="123">
        <v>0.9</v>
      </c>
    </row>
    <row r="321" spans="1:25" ht="15">
      <c r="A321" s="34">
        <f t="shared" si="17"/>
        <v>51</v>
      </c>
      <c r="B321" s="122" t="s">
        <v>473</v>
      </c>
      <c r="C321" s="122" t="str">
        <f t="shared" si="18"/>
        <v>Республика Саха (Якутия)28</v>
      </c>
      <c r="D321" s="122">
        <f t="shared" si="19"/>
        <v>51</v>
      </c>
      <c r="E321" s="122">
        <f t="shared" si="20"/>
        <v>28</v>
      </c>
      <c r="F321" s="123" t="s">
        <v>498</v>
      </c>
      <c r="G321" s="123">
        <v>-55</v>
      </c>
      <c r="H321" s="123">
        <v>-53</v>
      </c>
      <c r="I321" s="123">
        <v>-53</v>
      </c>
      <c r="J321" s="123">
        <v>-49</v>
      </c>
      <c r="K321" s="123">
        <v>-35</v>
      </c>
      <c r="L321" s="123">
        <v>-60</v>
      </c>
      <c r="M321" s="123">
        <v>7.9</v>
      </c>
      <c r="N321" s="123">
        <v>204</v>
      </c>
      <c r="O321" s="123">
        <v>-20.4</v>
      </c>
      <c r="P321" s="123">
        <v>253</v>
      </c>
      <c r="Q321" s="123">
        <v>-15.7</v>
      </c>
      <c r="R321" s="123">
        <v>267</v>
      </c>
      <c r="S321" s="123">
        <v>-14.4</v>
      </c>
      <c r="T321" s="123">
        <v>79</v>
      </c>
      <c r="U321" s="123">
        <v>78</v>
      </c>
      <c r="V321" s="123">
        <v>72</v>
      </c>
      <c r="W321" s="123" t="s">
        <v>690</v>
      </c>
      <c r="X321" s="123">
        <v>2.7</v>
      </c>
      <c r="Y321" s="123">
        <v>2.4</v>
      </c>
    </row>
    <row r="322" spans="1:25" ht="15">
      <c r="A322" s="34">
        <f t="shared" si="17"/>
        <v>51</v>
      </c>
      <c r="B322" s="122" t="s">
        <v>473</v>
      </c>
      <c r="C322" s="122" t="str">
        <f t="shared" si="18"/>
        <v>Республика Саха (Якутия)29</v>
      </c>
      <c r="D322" s="122">
        <f t="shared" si="19"/>
        <v>51</v>
      </c>
      <c r="E322" s="122">
        <f t="shared" si="20"/>
        <v>29</v>
      </c>
      <c r="F322" s="123" t="s">
        <v>499</v>
      </c>
      <c r="G322" s="123">
        <v>-59</v>
      </c>
      <c r="H322" s="123">
        <v>-58</v>
      </c>
      <c r="I322" s="123">
        <v>-57</v>
      </c>
      <c r="J322" s="123">
        <v>-55</v>
      </c>
      <c r="K322" s="123">
        <v>-44</v>
      </c>
      <c r="L322" s="123">
        <v>-63</v>
      </c>
      <c r="M322" s="123">
        <v>7.4</v>
      </c>
      <c r="N322" s="123">
        <v>240</v>
      </c>
      <c r="O322" s="123">
        <v>-23.4</v>
      </c>
      <c r="P322" s="123">
        <v>287</v>
      </c>
      <c r="Q322" s="123">
        <v>-18.9</v>
      </c>
      <c r="R322" s="123">
        <v>300</v>
      </c>
      <c r="S322" s="123">
        <v>-17.7</v>
      </c>
      <c r="T322" s="123">
        <v>78</v>
      </c>
      <c r="U322" s="123">
        <v>78</v>
      </c>
      <c r="V322" s="123">
        <v>62</v>
      </c>
      <c r="W322" s="123" t="s">
        <v>693</v>
      </c>
      <c r="X322" s="123">
        <v>2.5</v>
      </c>
      <c r="Y322" s="123">
        <v>2.4</v>
      </c>
    </row>
    <row r="323" spans="1:25" ht="24">
      <c r="A323" s="34">
        <f t="shared" si="17"/>
        <v>51</v>
      </c>
      <c r="B323" s="122" t="s">
        <v>473</v>
      </c>
      <c r="C323" s="122" t="str">
        <f t="shared" si="18"/>
        <v>Республика Саха (Якутия)30</v>
      </c>
      <c r="D323" s="122">
        <f t="shared" si="19"/>
        <v>51</v>
      </c>
      <c r="E323" s="122">
        <f t="shared" si="20"/>
        <v>30</v>
      </c>
      <c r="F323" s="123" t="s">
        <v>500</v>
      </c>
      <c r="G323" s="123">
        <v>-58</v>
      </c>
      <c r="H323" s="123">
        <v>-57</v>
      </c>
      <c r="I323" s="123">
        <v>-56</v>
      </c>
      <c r="J323" s="123">
        <v>-55</v>
      </c>
      <c r="K323" s="123">
        <v>-49</v>
      </c>
      <c r="L323" s="123">
        <v>-60</v>
      </c>
      <c r="M323" s="123">
        <v>7.9</v>
      </c>
      <c r="N323" s="123">
        <v>218</v>
      </c>
      <c r="O323" s="123">
        <v>-26.7</v>
      </c>
      <c r="P323" s="123">
        <v>260</v>
      </c>
      <c r="Q323" s="123">
        <v>-21.7</v>
      </c>
      <c r="R323" s="123">
        <v>274</v>
      </c>
      <c r="S323" s="123">
        <v>-20.1</v>
      </c>
      <c r="T323" s="123">
        <v>74</v>
      </c>
      <c r="U323" s="123">
        <v>74</v>
      </c>
      <c r="V323" s="123">
        <v>54</v>
      </c>
      <c r="W323" s="123" t="s">
        <v>686</v>
      </c>
      <c r="X323" s="123">
        <v>1.8</v>
      </c>
      <c r="Y323" s="123">
        <v>1.1</v>
      </c>
    </row>
    <row r="324" spans="1:25" ht="15">
      <c r="A324" s="34">
        <f t="shared" si="17"/>
        <v>51</v>
      </c>
      <c r="B324" s="122" t="s">
        <v>473</v>
      </c>
      <c r="C324" s="122" t="str">
        <f t="shared" si="18"/>
        <v>Республика Саха (Якутия)31</v>
      </c>
      <c r="D324" s="122">
        <f t="shared" si="19"/>
        <v>51</v>
      </c>
      <c r="E324" s="122">
        <f t="shared" si="20"/>
        <v>31</v>
      </c>
      <c r="F324" s="123" t="s">
        <v>501</v>
      </c>
      <c r="G324" s="123">
        <v>-53</v>
      </c>
      <c r="H324" s="123">
        <v>-52</v>
      </c>
      <c r="I324" s="123">
        <v>-51</v>
      </c>
      <c r="J324" s="123">
        <v>-50</v>
      </c>
      <c r="K324" s="123">
        <v>-44</v>
      </c>
      <c r="L324" s="123">
        <v>-61</v>
      </c>
      <c r="M324" s="123">
        <v>6.4</v>
      </c>
      <c r="N324" s="123">
        <v>220</v>
      </c>
      <c r="O324" s="123">
        <v>-24</v>
      </c>
      <c r="P324" s="123">
        <v>261</v>
      </c>
      <c r="Q324" s="123">
        <v>-19.6</v>
      </c>
      <c r="R324" s="123">
        <v>274</v>
      </c>
      <c r="S324" s="123">
        <v>-18.2</v>
      </c>
      <c r="T324" s="123">
        <v>70</v>
      </c>
      <c r="U324" s="123">
        <v>70</v>
      </c>
      <c r="V324" s="123">
        <v>58</v>
      </c>
      <c r="W324" s="123" t="s">
        <v>693</v>
      </c>
      <c r="X324" s="123">
        <v>7.6</v>
      </c>
      <c r="Y324" s="123">
        <v>3.6</v>
      </c>
    </row>
    <row r="325" spans="1:25" ht="15">
      <c r="A325" s="34">
        <f t="shared" si="17"/>
        <v>51</v>
      </c>
      <c r="B325" s="122" t="s">
        <v>473</v>
      </c>
      <c r="C325" s="122" t="str">
        <f t="shared" si="18"/>
        <v>Республика Саха (Якутия)32</v>
      </c>
      <c r="D325" s="122">
        <f t="shared" si="19"/>
        <v>51</v>
      </c>
      <c r="E325" s="122">
        <f t="shared" si="20"/>
        <v>32</v>
      </c>
      <c r="F325" s="123" t="s">
        <v>502</v>
      </c>
      <c r="G325" s="123">
        <v>-57</v>
      </c>
      <c r="H325" s="123">
        <v>-54</v>
      </c>
      <c r="I325" s="123">
        <v>-55</v>
      </c>
      <c r="J325" s="123">
        <v>-53</v>
      </c>
      <c r="K325" s="123">
        <v>-38</v>
      </c>
      <c r="L325" s="123">
        <v>-60</v>
      </c>
      <c r="M325" s="123">
        <v>7.5</v>
      </c>
      <c r="N325" s="123">
        <v>257</v>
      </c>
      <c r="O325" s="123">
        <v>-23.9</v>
      </c>
      <c r="P325" s="123">
        <v>308</v>
      </c>
      <c r="Q325" s="123">
        <v>-19.3</v>
      </c>
      <c r="R325" s="123">
        <v>327</v>
      </c>
      <c r="S325" s="123">
        <v>-17.6</v>
      </c>
      <c r="T325" s="123">
        <v>74</v>
      </c>
      <c r="U325" s="123">
        <v>73</v>
      </c>
      <c r="V325" s="123">
        <v>46</v>
      </c>
      <c r="W325" s="123" t="s">
        <v>689</v>
      </c>
      <c r="X325" s="123">
        <v>3.4</v>
      </c>
      <c r="Y325" s="123">
        <v>3.2</v>
      </c>
    </row>
    <row r="326" spans="1:25" ht="15">
      <c r="A326" s="34">
        <f t="shared" si="17"/>
        <v>51</v>
      </c>
      <c r="B326" s="122" t="s">
        <v>473</v>
      </c>
      <c r="C326" s="122" t="str">
        <f t="shared" si="18"/>
        <v>Республика Саха (Якутия)33</v>
      </c>
      <c r="D326" s="122">
        <f t="shared" si="19"/>
        <v>51</v>
      </c>
      <c r="E326" s="122">
        <f t="shared" si="20"/>
        <v>33</v>
      </c>
      <c r="F326" s="123" t="s">
        <v>503</v>
      </c>
      <c r="G326" s="123">
        <v>-54</v>
      </c>
      <c r="H326" s="123">
        <v>-52</v>
      </c>
      <c r="I326" s="123">
        <v>-52</v>
      </c>
      <c r="J326" s="123">
        <v>-50</v>
      </c>
      <c r="K326" s="123">
        <v>-40</v>
      </c>
      <c r="L326" s="123">
        <v>-58</v>
      </c>
      <c r="M326" s="123">
        <v>6.5</v>
      </c>
      <c r="N326" s="123">
        <v>232</v>
      </c>
      <c r="O326" s="123">
        <v>-24.5</v>
      </c>
      <c r="P326" s="123">
        <v>277</v>
      </c>
      <c r="Q326" s="123">
        <v>-19.8</v>
      </c>
      <c r="R326" s="123">
        <v>294</v>
      </c>
      <c r="S326" s="123">
        <v>-18.1</v>
      </c>
      <c r="T326" s="123">
        <v>77</v>
      </c>
      <c r="U326" s="123">
        <v>77</v>
      </c>
      <c r="V326" s="123">
        <v>64</v>
      </c>
      <c r="W326" s="123" t="s">
        <v>684</v>
      </c>
      <c r="X326" s="123">
        <v>1.9</v>
      </c>
      <c r="Y326" s="123">
        <v>1.6</v>
      </c>
    </row>
    <row r="327" spans="1:25" ht="15">
      <c r="A327" s="34">
        <f t="shared" si="17"/>
        <v>51</v>
      </c>
      <c r="B327" s="122" t="s">
        <v>473</v>
      </c>
      <c r="C327" s="122" t="str">
        <f t="shared" si="18"/>
        <v>Республика Саха (Якутия)34</v>
      </c>
      <c r="D327" s="122">
        <f t="shared" si="19"/>
        <v>51</v>
      </c>
      <c r="E327" s="122">
        <f t="shared" si="20"/>
        <v>34</v>
      </c>
      <c r="F327" s="123" t="s">
        <v>504</v>
      </c>
      <c r="G327" s="123">
        <v>-56</v>
      </c>
      <c r="H327" s="123">
        <v>-55</v>
      </c>
      <c r="I327" s="123">
        <v>-55</v>
      </c>
      <c r="J327" s="123">
        <v>-52</v>
      </c>
      <c r="K327" s="123">
        <v>-37</v>
      </c>
      <c r="L327" s="123">
        <v>-60</v>
      </c>
      <c r="M327" s="123">
        <v>9.4</v>
      </c>
      <c r="N327" s="123">
        <v>208</v>
      </c>
      <c r="O327" s="123">
        <v>-21.7</v>
      </c>
      <c r="P327" s="123">
        <v>257</v>
      </c>
      <c r="Q327" s="123">
        <v>-16.8</v>
      </c>
      <c r="R327" s="123">
        <v>270</v>
      </c>
      <c r="S327" s="123">
        <v>-15.5</v>
      </c>
      <c r="T327" s="123">
        <v>77</v>
      </c>
      <c r="U327" s="123">
        <v>73</v>
      </c>
      <c r="V327" s="123">
        <v>63</v>
      </c>
      <c r="W327" s="123" t="s">
        <v>686</v>
      </c>
      <c r="X327" s="123">
        <v>2.3</v>
      </c>
      <c r="Y327" s="123">
        <v>2.1</v>
      </c>
    </row>
    <row r="328" spans="1:25" ht="15">
      <c r="A328" s="34">
        <f t="shared" si="17"/>
        <v>51</v>
      </c>
      <c r="B328" s="122" t="s">
        <v>473</v>
      </c>
      <c r="C328" s="122" t="str">
        <f t="shared" si="18"/>
        <v>Республика Саха (Якутия)35</v>
      </c>
      <c r="D328" s="122">
        <f t="shared" si="19"/>
        <v>51</v>
      </c>
      <c r="E328" s="122">
        <f t="shared" si="20"/>
        <v>35</v>
      </c>
      <c r="F328" s="123" t="s">
        <v>505</v>
      </c>
      <c r="G328" s="123">
        <v>-62</v>
      </c>
      <c r="H328" s="123">
        <v>-61</v>
      </c>
      <c r="I328" s="123">
        <v>-60</v>
      </c>
      <c r="J328" s="123">
        <v>-59</v>
      </c>
      <c r="K328" s="123">
        <v>-46</v>
      </c>
      <c r="L328" s="123">
        <v>-64</v>
      </c>
      <c r="M328" s="123">
        <v>8.6</v>
      </c>
      <c r="N328" s="123">
        <v>235</v>
      </c>
      <c r="O328" s="123">
        <v>-26.7</v>
      </c>
      <c r="P328" s="123">
        <v>284</v>
      </c>
      <c r="Q328" s="123">
        <v>-21.4</v>
      </c>
      <c r="R328" s="123">
        <v>297</v>
      </c>
      <c r="S328" s="123">
        <v>-20.1</v>
      </c>
      <c r="T328" s="123">
        <v>72</v>
      </c>
      <c r="U328" s="123">
        <v>72</v>
      </c>
      <c r="V328" s="123">
        <v>49</v>
      </c>
      <c r="W328" s="123" t="s">
        <v>686</v>
      </c>
      <c r="X328" s="123">
        <v>2.6</v>
      </c>
      <c r="Y328" s="123">
        <v>1.3</v>
      </c>
    </row>
    <row r="329" spans="1:25" ht="15">
      <c r="A329" s="34">
        <f aca="true" t="shared" si="21" ref="A329:A392">D329</f>
        <v>51</v>
      </c>
      <c r="B329" s="122" t="s">
        <v>473</v>
      </c>
      <c r="C329" s="122" t="str">
        <f aca="true" t="shared" si="22" ref="C329:C392">B329&amp;E329</f>
        <v>Республика Саха (Якутия)36</v>
      </c>
      <c r="D329" s="122">
        <f aca="true" t="shared" si="23" ref="D329:D392">IF(B328=B329,D328,D328+1)</f>
        <v>51</v>
      </c>
      <c r="E329" s="122">
        <f t="shared" si="20"/>
        <v>36</v>
      </c>
      <c r="F329" s="123" t="s">
        <v>506</v>
      </c>
      <c r="G329" s="123">
        <v>-61</v>
      </c>
      <c r="H329" s="123">
        <v>-58</v>
      </c>
      <c r="I329" s="123">
        <v>-56</v>
      </c>
      <c r="J329" s="123">
        <v>-53</v>
      </c>
      <c r="K329" s="123">
        <v>-43</v>
      </c>
      <c r="L329" s="123">
        <v>-63</v>
      </c>
      <c r="M329" s="123">
        <v>11.8</v>
      </c>
      <c r="N329" s="123">
        <v>222</v>
      </c>
      <c r="O329" s="123">
        <v>-22.8</v>
      </c>
      <c r="P329" s="123">
        <v>270</v>
      </c>
      <c r="Q329" s="123">
        <v>-18</v>
      </c>
      <c r="R329" s="123">
        <v>284</v>
      </c>
      <c r="S329" s="123">
        <v>-16.7</v>
      </c>
      <c r="T329" s="123">
        <v>75</v>
      </c>
      <c r="U329" s="123">
        <v>75</v>
      </c>
      <c r="V329" s="123">
        <v>64</v>
      </c>
      <c r="W329" s="123" t="s">
        <v>684</v>
      </c>
      <c r="X329" s="123" t="s">
        <v>81</v>
      </c>
      <c r="Y329" s="123">
        <v>1.1</v>
      </c>
    </row>
    <row r="330" spans="1:25" ht="15">
      <c r="A330" s="34">
        <f t="shared" si="21"/>
        <v>51</v>
      </c>
      <c r="B330" s="122" t="s">
        <v>473</v>
      </c>
      <c r="C330" s="122" t="str">
        <f t="shared" si="22"/>
        <v>Республика Саха (Якутия)37</v>
      </c>
      <c r="D330" s="122">
        <f t="shared" si="23"/>
        <v>51</v>
      </c>
      <c r="E330" s="122">
        <f aca="true" t="shared" si="24" ref="E330:E393">IF(D329=D330,E329+1,1)</f>
        <v>37</v>
      </c>
      <c r="F330" s="123" t="s">
        <v>742</v>
      </c>
      <c r="G330" s="123">
        <v>-51</v>
      </c>
      <c r="H330" s="123">
        <v>-50</v>
      </c>
      <c r="I330" s="123">
        <v>-49</v>
      </c>
      <c r="J330" s="123">
        <v>-46</v>
      </c>
      <c r="K330" s="123">
        <v>-40</v>
      </c>
      <c r="L330" s="123">
        <v>-53</v>
      </c>
      <c r="M330" s="123">
        <v>7.2</v>
      </c>
      <c r="N330" s="123">
        <v>239</v>
      </c>
      <c r="O330" s="123">
        <v>-22.1</v>
      </c>
      <c r="P330" s="123">
        <v>292</v>
      </c>
      <c r="Q330" s="123">
        <v>-17.4</v>
      </c>
      <c r="R330" s="123">
        <v>311</v>
      </c>
      <c r="S330" s="123">
        <v>-15.8</v>
      </c>
      <c r="T330" s="123">
        <v>75</v>
      </c>
      <c r="U330" s="123">
        <v>75</v>
      </c>
      <c r="V330" s="123">
        <v>34</v>
      </c>
      <c r="W330" s="123" t="s">
        <v>684</v>
      </c>
      <c r="X330" s="123">
        <v>8.7</v>
      </c>
      <c r="Y330" s="123">
        <v>3</v>
      </c>
    </row>
    <row r="331" spans="1:25" ht="15">
      <c r="A331" s="34">
        <f t="shared" si="21"/>
        <v>51</v>
      </c>
      <c r="B331" s="122" t="s">
        <v>473</v>
      </c>
      <c r="C331" s="122" t="str">
        <f t="shared" si="22"/>
        <v>Республика Саха (Якутия)38</v>
      </c>
      <c r="D331" s="122">
        <f t="shared" si="23"/>
        <v>51</v>
      </c>
      <c r="E331" s="122">
        <f t="shared" si="24"/>
        <v>38</v>
      </c>
      <c r="F331" s="123" t="s">
        <v>743</v>
      </c>
      <c r="G331" s="123">
        <v>-54</v>
      </c>
      <c r="H331" s="123">
        <v>-53</v>
      </c>
      <c r="I331" s="123">
        <v>-52</v>
      </c>
      <c r="J331" s="123">
        <v>-51</v>
      </c>
      <c r="K331" s="123">
        <v>-43</v>
      </c>
      <c r="L331" s="123">
        <v>-61</v>
      </c>
      <c r="M331" s="123">
        <v>14.3</v>
      </c>
      <c r="N331" s="123">
        <v>221</v>
      </c>
      <c r="O331" s="123">
        <v>-24.4</v>
      </c>
      <c r="P331" s="123">
        <v>273</v>
      </c>
      <c r="Q331" s="123">
        <v>-18.9</v>
      </c>
      <c r="R331" s="123">
        <v>288</v>
      </c>
      <c r="S331" s="123">
        <v>-17.4</v>
      </c>
      <c r="T331" s="123">
        <v>78</v>
      </c>
      <c r="U331" s="123">
        <v>76</v>
      </c>
      <c r="V331" s="123">
        <v>53</v>
      </c>
      <c r="W331" s="123" t="s">
        <v>690</v>
      </c>
      <c r="X331" s="123">
        <v>2.5</v>
      </c>
      <c r="Y331" s="123">
        <v>0.6</v>
      </c>
    </row>
    <row r="332" spans="1:25" ht="15">
      <c r="A332" s="34">
        <f t="shared" si="21"/>
        <v>51</v>
      </c>
      <c r="B332" s="122" t="s">
        <v>473</v>
      </c>
      <c r="C332" s="122" t="str">
        <f t="shared" si="22"/>
        <v>Республика Саха (Якутия)39</v>
      </c>
      <c r="D332" s="122">
        <f t="shared" si="23"/>
        <v>51</v>
      </c>
      <c r="E332" s="122">
        <f t="shared" si="24"/>
        <v>39</v>
      </c>
      <c r="F332" s="123" t="s">
        <v>507</v>
      </c>
      <c r="G332" s="123">
        <v>-56</v>
      </c>
      <c r="H332" s="123">
        <v>-54</v>
      </c>
      <c r="I332" s="123">
        <v>-54</v>
      </c>
      <c r="J332" s="123">
        <v>-51</v>
      </c>
      <c r="K332" s="123">
        <v>-41</v>
      </c>
      <c r="L332" s="123">
        <v>-60</v>
      </c>
      <c r="M332" s="123">
        <v>12.1</v>
      </c>
      <c r="N332" s="123">
        <v>214</v>
      </c>
      <c r="O332" s="123">
        <v>-21.9</v>
      </c>
      <c r="P332" s="123">
        <v>262</v>
      </c>
      <c r="Q332" s="123">
        <v>-17.1</v>
      </c>
      <c r="R332" s="123">
        <v>277</v>
      </c>
      <c r="S332" s="123">
        <v>-15.7</v>
      </c>
      <c r="T332" s="123">
        <v>77</v>
      </c>
      <c r="U332" s="123">
        <v>77</v>
      </c>
      <c r="V332" s="123">
        <v>92</v>
      </c>
      <c r="W332" s="123" t="s">
        <v>687</v>
      </c>
      <c r="X332" s="123" t="s">
        <v>81</v>
      </c>
      <c r="Y332" s="123">
        <v>1</v>
      </c>
    </row>
    <row r="333" spans="1:25" ht="15">
      <c r="A333" s="34">
        <f t="shared" si="21"/>
        <v>51</v>
      </c>
      <c r="B333" s="122" t="s">
        <v>473</v>
      </c>
      <c r="C333" s="122" t="str">
        <f t="shared" si="22"/>
        <v>Республика Саха (Якутия)40</v>
      </c>
      <c r="D333" s="122">
        <f t="shared" si="23"/>
        <v>51</v>
      </c>
      <c r="E333" s="122">
        <f t="shared" si="24"/>
        <v>40</v>
      </c>
      <c r="F333" s="123" t="s">
        <v>508</v>
      </c>
      <c r="G333" s="123">
        <v>-58</v>
      </c>
      <c r="H333" s="123">
        <v>-57</v>
      </c>
      <c r="I333" s="123">
        <v>-55</v>
      </c>
      <c r="J333" s="123">
        <v>-54</v>
      </c>
      <c r="K333" s="123">
        <v>-47</v>
      </c>
      <c r="L333" s="123">
        <v>-60</v>
      </c>
      <c r="M333" s="123">
        <v>6.6</v>
      </c>
      <c r="N333" s="123">
        <v>224</v>
      </c>
      <c r="O333" s="123">
        <v>-28.8</v>
      </c>
      <c r="P333" s="123">
        <v>269</v>
      </c>
      <c r="Q333" s="123">
        <v>-23.3</v>
      </c>
      <c r="R333" s="123">
        <v>283</v>
      </c>
      <c r="S333" s="123">
        <v>-21.7</v>
      </c>
      <c r="T333" s="123">
        <v>75</v>
      </c>
      <c r="U333" s="123">
        <v>76</v>
      </c>
      <c r="V333" s="123">
        <v>31</v>
      </c>
      <c r="W333" s="123" t="s">
        <v>691</v>
      </c>
      <c r="X333" s="123">
        <v>2.7</v>
      </c>
      <c r="Y333" s="123">
        <v>2.2</v>
      </c>
    </row>
    <row r="334" spans="1:25" ht="15">
      <c r="A334" s="34">
        <f t="shared" si="21"/>
        <v>51</v>
      </c>
      <c r="B334" s="122" t="s">
        <v>473</v>
      </c>
      <c r="C334" s="122" t="str">
        <f t="shared" si="22"/>
        <v>Республика Саха (Якутия)41</v>
      </c>
      <c r="D334" s="122">
        <f t="shared" si="23"/>
        <v>51</v>
      </c>
      <c r="E334" s="122">
        <f t="shared" si="24"/>
        <v>41</v>
      </c>
      <c r="F334" s="123" t="s">
        <v>509</v>
      </c>
      <c r="G334" s="123">
        <v>-58</v>
      </c>
      <c r="H334" s="123">
        <v>-55</v>
      </c>
      <c r="I334" s="123">
        <v>-54</v>
      </c>
      <c r="J334" s="123">
        <v>-52</v>
      </c>
      <c r="K334" s="123">
        <v>-38</v>
      </c>
      <c r="L334" s="123">
        <v>-59</v>
      </c>
      <c r="M334" s="123">
        <v>10.4</v>
      </c>
      <c r="N334" s="123">
        <v>216</v>
      </c>
      <c r="O334" s="123">
        <v>-20.4</v>
      </c>
      <c r="P334" s="123">
        <v>266</v>
      </c>
      <c r="Q334" s="123">
        <v>-15.8</v>
      </c>
      <c r="R334" s="123">
        <v>280</v>
      </c>
      <c r="S334" s="123">
        <v>-14.5</v>
      </c>
      <c r="T334" s="123">
        <v>76</v>
      </c>
      <c r="U334" s="123">
        <v>75</v>
      </c>
      <c r="V334" s="123">
        <v>72</v>
      </c>
      <c r="W334" s="123" t="s">
        <v>684</v>
      </c>
      <c r="X334" s="123">
        <v>3</v>
      </c>
      <c r="Y334" s="123">
        <v>1.9</v>
      </c>
    </row>
    <row r="335" spans="1:25" ht="15">
      <c r="A335" s="34">
        <f t="shared" si="21"/>
        <v>51</v>
      </c>
      <c r="B335" s="122" t="s">
        <v>473</v>
      </c>
      <c r="C335" s="122" t="str">
        <f t="shared" si="22"/>
        <v>Республика Саха (Якутия)42</v>
      </c>
      <c r="D335" s="122">
        <f t="shared" si="23"/>
        <v>51</v>
      </c>
      <c r="E335" s="122">
        <f t="shared" si="24"/>
        <v>42</v>
      </c>
      <c r="F335" s="123" t="s">
        <v>510</v>
      </c>
      <c r="G335" s="123">
        <v>-55</v>
      </c>
      <c r="H335" s="123">
        <v>-53</v>
      </c>
      <c r="I335" s="123">
        <v>-52</v>
      </c>
      <c r="J335" s="123">
        <v>-50</v>
      </c>
      <c r="K335" s="123">
        <v>-38</v>
      </c>
      <c r="L335" s="123">
        <v>-57</v>
      </c>
      <c r="M335" s="123">
        <v>11.9</v>
      </c>
      <c r="N335" s="123">
        <v>211</v>
      </c>
      <c r="O335" s="123">
        <v>-20.5</v>
      </c>
      <c r="P335" s="123">
        <v>262</v>
      </c>
      <c r="Q335" s="123">
        <v>-15.7</v>
      </c>
      <c r="R335" s="123">
        <v>278</v>
      </c>
      <c r="S335" s="123">
        <v>-14.4</v>
      </c>
      <c r="T335" s="123">
        <v>78</v>
      </c>
      <c r="U335" s="123">
        <v>77</v>
      </c>
      <c r="V335" s="123">
        <v>89</v>
      </c>
      <c r="W335" s="123" t="s">
        <v>687</v>
      </c>
      <c r="X335" s="123" t="s">
        <v>81</v>
      </c>
      <c r="Y335" s="123">
        <v>0.8</v>
      </c>
    </row>
    <row r="336" spans="1:25" ht="15">
      <c r="A336" s="34">
        <f t="shared" si="21"/>
        <v>51</v>
      </c>
      <c r="B336" s="122" t="s">
        <v>473</v>
      </c>
      <c r="C336" s="122" t="str">
        <f t="shared" si="22"/>
        <v>Республика Саха (Якутия)43</v>
      </c>
      <c r="D336" s="122">
        <f t="shared" si="23"/>
        <v>51</v>
      </c>
      <c r="E336" s="122">
        <f t="shared" si="24"/>
        <v>43</v>
      </c>
      <c r="F336" s="123" t="s">
        <v>511</v>
      </c>
      <c r="G336" s="123">
        <v>-56</v>
      </c>
      <c r="H336" s="123">
        <v>-55</v>
      </c>
      <c r="I336" s="123">
        <v>-54</v>
      </c>
      <c r="J336" s="123">
        <v>-52</v>
      </c>
      <c r="K336" s="123">
        <v>-45</v>
      </c>
      <c r="L336" s="123">
        <v>-60</v>
      </c>
      <c r="M336" s="123">
        <v>7.2</v>
      </c>
      <c r="N336" s="123">
        <v>206</v>
      </c>
      <c r="O336" s="123">
        <v>-26.2</v>
      </c>
      <c r="P336" s="123">
        <v>251</v>
      </c>
      <c r="Q336" s="123">
        <v>-20.8</v>
      </c>
      <c r="R336" s="123">
        <v>264</v>
      </c>
      <c r="S336" s="123">
        <v>-19.3</v>
      </c>
      <c r="T336" s="123">
        <v>76</v>
      </c>
      <c r="U336" s="123">
        <v>73</v>
      </c>
      <c r="V336" s="123">
        <v>55</v>
      </c>
      <c r="W336" s="123" t="s">
        <v>691</v>
      </c>
      <c r="X336" s="123">
        <v>1.5</v>
      </c>
      <c r="Y336" s="123">
        <v>1.3</v>
      </c>
    </row>
    <row r="337" spans="1:25" ht="15">
      <c r="A337" s="34">
        <f t="shared" si="21"/>
        <v>51</v>
      </c>
      <c r="B337" s="122" t="s">
        <v>473</v>
      </c>
      <c r="C337" s="122" t="str">
        <f t="shared" si="22"/>
        <v>Республика Саха (Якутия)44</v>
      </c>
      <c r="D337" s="122">
        <f t="shared" si="23"/>
        <v>51</v>
      </c>
      <c r="E337" s="122">
        <f t="shared" si="24"/>
        <v>44</v>
      </c>
      <c r="F337" s="123" t="s">
        <v>512</v>
      </c>
      <c r="G337" s="123">
        <v>-55</v>
      </c>
      <c r="H337" s="123">
        <v>-54</v>
      </c>
      <c r="I337" s="123">
        <v>-54</v>
      </c>
      <c r="J337" s="123">
        <v>-51</v>
      </c>
      <c r="K337" s="123">
        <v>-45</v>
      </c>
      <c r="L337" s="123">
        <v>-59</v>
      </c>
      <c r="M337" s="123">
        <v>10.4</v>
      </c>
      <c r="N337" s="123">
        <v>213</v>
      </c>
      <c r="O337" s="123">
        <v>-24</v>
      </c>
      <c r="P337" s="123">
        <v>259</v>
      </c>
      <c r="Q337" s="123">
        <v>-18.9</v>
      </c>
      <c r="R337" s="123">
        <v>274</v>
      </c>
      <c r="S337" s="123">
        <v>-17.4</v>
      </c>
      <c r="T337" s="123">
        <v>75</v>
      </c>
      <c r="U337" s="123">
        <v>74</v>
      </c>
      <c r="V337" s="123">
        <v>68</v>
      </c>
      <c r="W337" s="123" t="s">
        <v>693</v>
      </c>
      <c r="X337" s="123" t="s">
        <v>81</v>
      </c>
      <c r="Y337" s="123">
        <v>1.1</v>
      </c>
    </row>
    <row r="338" spans="1:25" ht="15">
      <c r="A338" s="34">
        <f t="shared" si="21"/>
        <v>51</v>
      </c>
      <c r="B338" s="122" t="s">
        <v>473</v>
      </c>
      <c r="C338" s="122" t="str">
        <f t="shared" si="22"/>
        <v>Республика Саха (Якутия)45</v>
      </c>
      <c r="D338" s="122">
        <f t="shared" si="23"/>
        <v>51</v>
      </c>
      <c r="E338" s="122">
        <f t="shared" si="24"/>
        <v>45</v>
      </c>
      <c r="F338" s="123" t="s">
        <v>513</v>
      </c>
      <c r="G338" s="123">
        <v>-61</v>
      </c>
      <c r="H338" s="123">
        <v>-60</v>
      </c>
      <c r="I338" s="123">
        <v>-58</v>
      </c>
      <c r="J338" s="123">
        <v>-56</v>
      </c>
      <c r="K338" s="123">
        <v>-48</v>
      </c>
      <c r="L338" s="123">
        <v>-62</v>
      </c>
      <c r="M338" s="123">
        <v>7.4</v>
      </c>
      <c r="N338" s="123">
        <v>227</v>
      </c>
      <c r="O338" s="123">
        <v>-29.1</v>
      </c>
      <c r="P338" s="123">
        <v>267</v>
      </c>
      <c r="Q338" s="123">
        <v>-24.1</v>
      </c>
      <c r="R338" s="123">
        <v>282</v>
      </c>
      <c r="S338" s="123">
        <v>-22.3</v>
      </c>
      <c r="T338" s="123">
        <v>75</v>
      </c>
      <c r="U338" s="123">
        <v>75</v>
      </c>
      <c r="V338" s="123">
        <v>37</v>
      </c>
      <c r="W338" s="123" t="s">
        <v>687</v>
      </c>
      <c r="X338" s="123">
        <v>2.9</v>
      </c>
      <c r="Y338" s="123">
        <v>0.8</v>
      </c>
    </row>
    <row r="339" spans="1:25" ht="15">
      <c r="A339" s="34">
        <f t="shared" si="21"/>
        <v>51</v>
      </c>
      <c r="B339" s="122" t="s">
        <v>473</v>
      </c>
      <c r="C339" s="122" t="str">
        <f t="shared" si="22"/>
        <v>Республика Саха (Якутия)46</v>
      </c>
      <c r="D339" s="122">
        <f t="shared" si="23"/>
        <v>51</v>
      </c>
      <c r="E339" s="122">
        <f t="shared" si="24"/>
        <v>46</v>
      </c>
      <c r="F339" s="123" t="s">
        <v>514</v>
      </c>
      <c r="G339" s="123">
        <v>-48</v>
      </c>
      <c r="H339" s="123">
        <v>-46</v>
      </c>
      <c r="I339" s="123">
        <v>-45</v>
      </c>
      <c r="J339" s="123">
        <v>-44</v>
      </c>
      <c r="K339" s="123">
        <v>-40</v>
      </c>
      <c r="L339" s="123">
        <v>-61</v>
      </c>
      <c r="M339" s="123">
        <v>7.3</v>
      </c>
      <c r="N339" s="123">
        <v>217</v>
      </c>
      <c r="O339" s="123">
        <v>-19.7</v>
      </c>
      <c r="P339" s="123">
        <v>266</v>
      </c>
      <c r="Q339" s="123">
        <v>-15.4</v>
      </c>
      <c r="R339" s="123">
        <v>279</v>
      </c>
      <c r="S339" s="123">
        <v>-14.2</v>
      </c>
      <c r="T339" s="123">
        <v>79</v>
      </c>
      <c r="U339" s="123">
        <v>80</v>
      </c>
      <c r="V339" s="123">
        <v>76</v>
      </c>
      <c r="W339" s="123" t="s">
        <v>687</v>
      </c>
      <c r="X339" s="123">
        <v>3.6</v>
      </c>
      <c r="Y339" s="123">
        <v>2.3</v>
      </c>
    </row>
    <row r="340" spans="1:25" ht="15">
      <c r="A340" s="34">
        <f t="shared" si="21"/>
        <v>51</v>
      </c>
      <c r="B340" s="122" t="s">
        <v>473</v>
      </c>
      <c r="C340" s="122" t="str">
        <f t="shared" si="22"/>
        <v>Республика Саха (Якутия)47</v>
      </c>
      <c r="D340" s="122">
        <f t="shared" si="23"/>
        <v>51</v>
      </c>
      <c r="E340" s="122">
        <f t="shared" si="24"/>
        <v>47</v>
      </c>
      <c r="F340" s="123" t="s">
        <v>515</v>
      </c>
      <c r="G340" s="123">
        <v>-61</v>
      </c>
      <c r="H340" s="123">
        <v>-59</v>
      </c>
      <c r="I340" s="123">
        <v>-59</v>
      </c>
      <c r="J340" s="123">
        <v>-56</v>
      </c>
      <c r="K340" s="123">
        <v>-49</v>
      </c>
      <c r="L340" s="123">
        <v>-64</v>
      </c>
      <c r="M340" s="123">
        <v>9.1</v>
      </c>
      <c r="N340" s="123">
        <v>219</v>
      </c>
      <c r="O340" s="123">
        <v>-26.6</v>
      </c>
      <c r="P340" s="123">
        <v>239</v>
      </c>
      <c r="Q340" s="123">
        <v>-21.8</v>
      </c>
      <c r="R340" s="123">
        <v>273</v>
      </c>
      <c r="S340" s="123">
        <v>-20.2</v>
      </c>
      <c r="T340" s="123">
        <v>73</v>
      </c>
      <c r="U340" s="123">
        <v>73</v>
      </c>
      <c r="V340" s="123">
        <v>46</v>
      </c>
      <c r="W340" s="123" t="s">
        <v>693</v>
      </c>
      <c r="X340" s="123" t="s">
        <v>81</v>
      </c>
      <c r="Y340" s="123">
        <v>1.4</v>
      </c>
    </row>
    <row r="341" spans="1:25" ht="15">
      <c r="A341" s="34">
        <f t="shared" si="21"/>
        <v>51</v>
      </c>
      <c r="B341" s="122" t="s">
        <v>473</v>
      </c>
      <c r="C341" s="122" t="str">
        <f t="shared" si="22"/>
        <v>Республика Саха (Якутия)48</v>
      </c>
      <c r="D341" s="122">
        <f t="shared" si="23"/>
        <v>51</v>
      </c>
      <c r="E341" s="122">
        <f t="shared" si="24"/>
        <v>48</v>
      </c>
      <c r="F341" s="123" t="s">
        <v>516</v>
      </c>
      <c r="G341" s="123">
        <v>-60</v>
      </c>
      <c r="H341" s="123">
        <v>-59</v>
      </c>
      <c r="I341" s="123">
        <v>-58</v>
      </c>
      <c r="J341" s="123">
        <v>-57</v>
      </c>
      <c r="K341" s="123">
        <v>-45</v>
      </c>
      <c r="L341" s="123">
        <v>-65</v>
      </c>
      <c r="M341" s="123">
        <v>10</v>
      </c>
      <c r="N341" s="123">
        <v>233</v>
      </c>
      <c r="O341" s="123">
        <v>-26.1</v>
      </c>
      <c r="P341" s="123">
        <v>282</v>
      </c>
      <c r="Q341" s="123">
        <v>-20.8</v>
      </c>
      <c r="R341" s="123">
        <v>296</v>
      </c>
      <c r="S341" s="123">
        <v>-19.4</v>
      </c>
      <c r="T341" s="123">
        <v>75</v>
      </c>
      <c r="U341" s="123">
        <v>76</v>
      </c>
      <c r="V341" s="123">
        <v>52</v>
      </c>
      <c r="W341" s="123" t="s">
        <v>693</v>
      </c>
      <c r="X341" s="123">
        <v>1.7</v>
      </c>
      <c r="Y341" s="123">
        <v>1.1</v>
      </c>
    </row>
    <row r="342" spans="1:25" ht="15">
      <c r="A342" s="34">
        <f t="shared" si="21"/>
        <v>51</v>
      </c>
      <c r="B342" s="122" t="s">
        <v>473</v>
      </c>
      <c r="C342" s="122" t="str">
        <f t="shared" si="22"/>
        <v>Республика Саха (Якутия)49</v>
      </c>
      <c r="D342" s="122">
        <f t="shared" si="23"/>
        <v>51</v>
      </c>
      <c r="E342" s="122">
        <f t="shared" si="24"/>
        <v>49</v>
      </c>
      <c r="F342" s="123" t="s">
        <v>744</v>
      </c>
      <c r="G342" s="123">
        <v>-56</v>
      </c>
      <c r="H342" s="123">
        <v>-54</v>
      </c>
      <c r="I342" s="123">
        <v>-54</v>
      </c>
      <c r="J342" s="123">
        <v>-52</v>
      </c>
      <c r="K342" s="123">
        <v>-43</v>
      </c>
      <c r="L342" s="123">
        <v>-59</v>
      </c>
      <c r="M342" s="123">
        <v>9.6</v>
      </c>
      <c r="N342" s="123">
        <v>236</v>
      </c>
      <c r="O342" s="123">
        <v>-23.1</v>
      </c>
      <c r="P342" s="123">
        <v>284</v>
      </c>
      <c r="Q342" s="123">
        <v>-18.5</v>
      </c>
      <c r="R342" s="123">
        <v>298</v>
      </c>
      <c r="S342" s="123">
        <v>-17.3</v>
      </c>
      <c r="T342" s="123">
        <v>75</v>
      </c>
      <c r="U342" s="123">
        <v>75</v>
      </c>
      <c r="V342" s="123">
        <v>38</v>
      </c>
      <c r="W342" s="123" t="s">
        <v>686</v>
      </c>
      <c r="X342" s="123" t="s">
        <v>81</v>
      </c>
      <c r="Y342" s="123">
        <v>2.6</v>
      </c>
    </row>
    <row r="343" spans="1:25" ht="15">
      <c r="A343" s="34">
        <f t="shared" si="21"/>
        <v>51</v>
      </c>
      <c r="B343" s="122" t="s">
        <v>473</v>
      </c>
      <c r="C343" s="122" t="str">
        <f t="shared" si="22"/>
        <v>Республика Саха (Якутия)50</v>
      </c>
      <c r="D343" s="122">
        <f t="shared" si="23"/>
        <v>51</v>
      </c>
      <c r="E343" s="122">
        <f t="shared" si="24"/>
        <v>50</v>
      </c>
      <c r="F343" s="123" t="s">
        <v>517</v>
      </c>
      <c r="G343" s="123">
        <v>-57</v>
      </c>
      <c r="H343" s="123">
        <v>-55</v>
      </c>
      <c r="I343" s="123">
        <v>-54</v>
      </c>
      <c r="J343" s="123">
        <v>-52</v>
      </c>
      <c r="K343" s="123">
        <v>-46</v>
      </c>
      <c r="L343" s="123">
        <v>-64</v>
      </c>
      <c r="M343" s="123">
        <v>6.3</v>
      </c>
      <c r="N343" s="123">
        <v>209</v>
      </c>
      <c r="O343" s="123">
        <v>-26</v>
      </c>
      <c r="P343" s="123">
        <v>252</v>
      </c>
      <c r="Q343" s="123">
        <v>-20.9</v>
      </c>
      <c r="R343" s="123">
        <v>263</v>
      </c>
      <c r="S343" s="123">
        <v>-19.6</v>
      </c>
      <c r="T343" s="123">
        <v>76</v>
      </c>
      <c r="U343" s="123">
        <v>72</v>
      </c>
      <c r="V343" s="123">
        <v>47</v>
      </c>
      <c r="W343" s="123" t="s">
        <v>691</v>
      </c>
      <c r="X343" s="123">
        <v>1.8</v>
      </c>
      <c r="Y343" s="123">
        <v>1.6</v>
      </c>
    </row>
    <row r="344" spans="1:25" ht="15">
      <c r="A344" s="34">
        <f t="shared" si="21"/>
        <v>52</v>
      </c>
      <c r="B344" s="122" t="s">
        <v>745</v>
      </c>
      <c r="C344" s="122" t="str">
        <f t="shared" si="22"/>
        <v>Республика Северная Осетия - Алания1</v>
      </c>
      <c r="D344" s="122">
        <f t="shared" si="23"/>
        <v>52</v>
      </c>
      <c r="E344" s="122">
        <f t="shared" si="24"/>
        <v>1</v>
      </c>
      <c r="F344" s="123" t="s">
        <v>372</v>
      </c>
      <c r="G344" s="123">
        <v>-19</v>
      </c>
      <c r="H344" s="123">
        <v>-17</v>
      </c>
      <c r="I344" s="123">
        <v>-15</v>
      </c>
      <c r="J344" s="123">
        <v>-13</v>
      </c>
      <c r="K344" s="123">
        <v>-7</v>
      </c>
      <c r="L344" s="123">
        <v>-28</v>
      </c>
      <c r="M344" s="123">
        <v>9.1</v>
      </c>
      <c r="N344" s="123">
        <v>90</v>
      </c>
      <c r="O344" s="123">
        <v>-2.1</v>
      </c>
      <c r="P344" s="123">
        <v>169</v>
      </c>
      <c r="Q344" s="123">
        <v>0.7</v>
      </c>
      <c r="R344" s="123">
        <v>189</v>
      </c>
      <c r="S344" s="123">
        <v>1.6</v>
      </c>
      <c r="T344" s="123">
        <v>81</v>
      </c>
      <c r="U344" s="123">
        <v>69</v>
      </c>
      <c r="V344" s="123">
        <v>176</v>
      </c>
      <c r="W344" s="123" t="s">
        <v>686</v>
      </c>
      <c r="X344" s="123">
        <v>2</v>
      </c>
      <c r="Y344" s="123">
        <v>1.6</v>
      </c>
    </row>
    <row r="345" spans="1:25" ht="24">
      <c r="A345" s="34">
        <f t="shared" si="21"/>
        <v>52</v>
      </c>
      <c r="B345" s="122" t="s">
        <v>745</v>
      </c>
      <c r="C345" s="122" t="str">
        <f t="shared" si="22"/>
        <v>Республика Северная Осетия - Алания2</v>
      </c>
      <c r="D345" s="122">
        <f t="shared" si="23"/>
        <v>52</v>
      </c>
      <c r="E345" s="122">
        <f t="shared" si="24"/>
        <v>2</v>
      </c>
      <c r="F345" s="123" t="s">
        <v>746</v>
      </c>
      <c r="G345" s="123"/>
      <c r="H345" s="123"/>
      <c r="I345" s="123"/>
      <c r="J345" s="123"/>
      <c r="K345" s="123"/>
      <c r="L345" s="123"/>
      <c r="M345" s="123"/>
      <c r="N345" s="123"/>
      <c r="O345" s="123"/>
      <c r="P345" s="123"/>
      <c r="Q345" s="123"/>
      <c r="R345" s="123"/>
      <c r="S345" s="123"/>
      <c r="T345" s="123"/>
      <c r="U345" s="123"/>
      <c r="V345" s="123"/>
      <c r="W345" s="123"/>
      <c r="X345" s="123"/>
      <c r="Y345" s="123"/>
    </row>
    <row r="346" spans="1:25" ht="15">
      <c r="A346" s="34">
        <f t="shared" si="21"/>
        <v>53</v>
      </c>
      <c r="B346" s="122" t="s">
        <v>384</v>
      </c>
      <c r="C346" s="122" t="str">
        <f t="shared" si="22"/>
        <v>Республика Татарстан1</v>
      </c>
      <c r="D346" s="122">
        <f t="shared" si="23"/>
        <v>53</v>
      </c>
      <c r="E346" s="122">
        <f t="shared" si="24"/>
        <v>1</v>
      </c>
      <c r="F346" s="123" t="s">
        <v>385</v>
      </c>
      <c r="G346" s="123">
        <v>-40</v>
      </c>
      <c r="H346" s="123">
        <v>-36</v>
      </c>
      <c r="I346" s="123">
        <v>-36</v>
      </c>
      <c r="J346" s="123">
        <v>-33</v>
      </c>
      <c r="K346" s="123">
        <v>-19</v>
      </c>
      <c r="L346" s="123">
        <v>-47</v>
      </c>
      <c r="M346" s="123">
        <v>6.7</v>
      </c>
      <c r="N346" s="123">
        <v>164</v>
      </c>
      <c r="O346" s="123">
        <v>-9.2</v>
      </c>
      <c r="P346" s="123">
        <v>221</v>
      </c>
      <c r="Q346" s="123">
        <v>-5.8</v>
      </c>
      <c r="R346" s="123">
        <v>235</v>
      </c>
      <c r="S346" s="123">
        <v>-4.9</v>
      </c>
      <c r="T346" s="123">
        <v>86</v>
      </c>
      <c r="U346" s="123">
        <v>85</v>
      </c>
      <c r="V346" s="123">
        <v>264</v>
      </c>
      <c r="W346" s="123" t="s">
        <v>684</v>
      </c>
      <c r="X346" s="123">
        <v>7.5</v>
      </c>
      <c r="Y346" s="123">
        <v>5.4</v>
      </c>
    </row>
    <row r="347" spans="1:25" ht="15">
      <c r="A347" s="34">
        <f t="shared" si="21"/>
        <v>53</v>
      </c>
      <c r="B347" s="122" t="s">
        <v>384</v>
      </c>
      <c r="C347" s="122" t="str">
        <f t="shared" si="22"/>
        <v>Республика Татарстан2</v>
      </c>
      <c r="D347" s="122">
        <f t="shared" si="23"/>
        <v>53</v>
      </c>
      <c r="E347" s="122">
        <f t="shared" si="24"/>
        <v>2</v>
      </c>
      <c r="F347" s="123" t="s">
        <v>386</v>
      </c>
      <c r="G347" s="123">
        <v>-40</v>
      </c>
      <c r="H347" s="123">
        <v>-36</v>
      </c>
      <c r="I347" s="123">
        <v>-34</v>
      </c>
      <c r="J347" s="123">
        <v>-32</v>
      </c>
      <c r="K347" s="123">
        <v>-17</v>
      </c>
      <c r="L347" s="123">
        <v>-47</v>
      </c>
      <c r="M347" s="123">
        <v>7.1</v>
      </c>
      <c r="N347" s="123">
        <v>152</v>
      </c>
      <c r="O347" s="123">
        <v>-8.7</v>
      </c>
      <c r="P347" s="123">
        <v>209</v>
      </c>
      <c r="Q347" s="123">
        <v>-5.2</v>
      </c>
      <c r="R347" s="123">
        <v>223</v>
      </c>
      <c r="S347" s="123">
        <v>-4.3</v>
      </c>
      <c r="T347" s="123">
        <v>82</v>
      </c>
      <c r="U347" s="123">
        <v>81</v>
      </c>
      <c r="V347" s="123">
        <v>177</v>
      </c>
      <c r="W347" s="123" t="s">
        <v>684</v>
      </c>
      <c r="X347" s="123">
        <v>4.1</v>
      </c>
      <c r="Y347" s="123">
        <v>3.1</v>
      </c>
    </row>
    <row r="348" spans="1:25" ht="15">
      <c r="A348" s="34">
        <f t="shared" si="21"/>
        <v>53</v>
      </c>
      <c r="B348" s="122" t="s">
        <v>384</v>
      </c>
      <c r="C348" s="122" t="str">
        <f t="shared" si="22"/>
        <v>Республика Татарстан3</v>
      </c>
      <c r="D348" s="122">
        <f t="shared" si="23"/>
        <v>53</v>
      </c>
      <c r="E348" s="122">
        <f t="shared" si="24"/>
        <v>3</v>
      </c>
      <c r="F348" s="123" t="s">
        <v>387</v>
      </c>
      <c r="G348" s="123">
        <v>-41</v>
      </c>
      <c r="H348" s="123">
        <v>-33</v>
      </c>
      <c r="I348" s="123">
        <v>-33</v>
      </c>
      <c r="J348" s="123">
        <v>-31</v>
      </c>
      <c r="K348" s="123">
        <v>-16</v>
      </c>
      <c r="L348" s="123">
        <v>-47</v>
      </c>
      <c r="M348" s="123">
        <v>6.5</v>
      </c>
      <c r="N348" s="123">
        <v>151</v>
      </c>
      <c r="O348" s="123">
        <v>-8.1</v>
      </c>
      <c r="P348" s="123">
        <v>208</v>
      </c>
      <c r="Q348" s="123">
        <v>-4.8</v>
      </c>
      <c r="R348" s="123">
        <v>223</v>
      </c>
      <c r="S348" s="123">
        <v>-3.8</v>
      </c>
      <c r="T348" s="123">
        <v>83</v>
      </c>
      <c r="U348" s="123">
        <v>82</v>
      </c>
      <c r="V348" s="123">
        <v>171</v>
      </c>
      <c r="W348" s="123" t="s">
        <v>686</v>
      </c>
      <c r="X348" s="123">
        <v>3.8</v>
      </c>
      <c r="Y348" s="123">
        <v>3.4</v>
      </c>
    </row>
    <row r="349" spans="1:25" ht="15">
      <c r="A349" s="34">
        <f t="shared" si="21"/>
        <v>54</v>
      </c>
      <c r="B349" s="122" t="s">
        <v>398</v>
      </c>
      <c r="C349" s="122" t="str">
        <f t="shared" si="22"/>
        <v>Республика Тыва1</v>
      </c>
      <c r="D349" s="122">
        <f t="shared" si="23"/>
        <v>54</v>
      </c>
      <c r="E349" s="122">
        <f t="shared" si="24"/>
        <v>1</v>
      </c>
      <c r="F349" s="123" t="s">
        <v>399</v>
      </c>
      <c r="G349" s="123">
        <v>-49</v>
      </c>
      <c r="H349" s="123">
        <v>-48</v>
      </c>
      <c r="I349" s="123">
        <v>-48</v>
      </c>
      <c r="J349" s="123">
        <v>-47</v>
      </c>
      <c r="K349" s="123">
        <v>-37</v>
      </c>
      <c r="L349" s="123">
        <v>-54</v>
      </c>
      <c r="M349" s="123">
        <v>10.9</v>
      </c>
      <c r="N349" s="123">
        <v>178</v>
      </c>
      <c r="O349" s="123">
        <v>-20.1</v>
      </c>
      <c r="P349" s="123">
        <v>225</v>
      </c>
      <c r="Q349" s="123">
        <v>-15</v>
      </c>
      <c r="R349" s="123">
        <v>238</v>
      </c>
      <c r="S349" s="123">
        <v>-13.7</v>
      </c>
      <c r="T349" s="123">
        <v>73</v>
      </c>
      <c r="U349" s="123">
        <v>69</v>
      </c>
      <c r="V349" s="123">
        <v>58</v>
      </c>
      <c r="W349" s="123" t="s">
        <v>693</v>
      </c>
      <c r="X349" s="123">
        <v>1.7</v>
      </c>
      <c r="Y349" s="123">
        <v>1.4</v>
      </c>
    </row>
    <row r="350" spans="1:25" ht="15">
      <c r="A350" s="34">
        <f t="shared" si="21"/>
        <v>55</v>
      </c>
      <c r="B350" s="122" t="s">
        <v>439</v>
      </c>
      <c r="C350" s="122" t="str">
        <f t="shared" si="22"/>
        <v>Республика Хакассия1</v>
      </c>
      <c r="D350" s="122">
        <f t="shared" si="23"/>
        <v>55</v>
      </c>
      <c r="E350" s="122">
        <f t="shared" si="24"/>
        <v>1</v>
      </c>
      <c r="F350" s="123" t="s">
        <v>440</v>
      </c>
      <c r="G350" s="123">
        <v>-42</v>
      </c>
      <c r="H350" s="123">
        <v>-39</v>
      </c>
      <c r="I350" s="123">
        <v>-40</v>
      </c>
      <c r="J350" s="123">
        <v>-37</v>
      </c>
      <c r="K350" s="123">
        <v>-23</v>
      </c>
      <c r="L350" s="123">
        <v>-47</v>
      </c>
      <c r="M350" s="123">
        <v>10.9</v>
      </c>
      <c r="N350" s="123">
        <v>164</v>
      </c>
      <c r="O350" s="123">
        <v>-12.3</v>
      </c>
      <c r="P350" s="123">
        <v>223</v>
      </c>
      <c r="Q350" s="123">
        <v>-7.9</v>
      </c>
      <c r="R350" s="123">
        <v>239</v>
      </c>
      <c r="S350" s="123">
        <v>-6.8</v>
      </c>
      <c r="T350" s="123">
        <v>79</v>
      </c>
      <c r="U350" s="123">
        <v>76</v>
      </c>
      <c r="V350" s="123">
        <v>35</v>
      </c>
      <c r="W350" s="123" t="s">
        <v>684</v>
      </c>
      <c r="X350" s="123">
        <v>4.8</v>
      </c>
      <c r="Y350" s="123">
        <v>2.3</v>
      </c>
    </row>
    <row r="351" spans="1:25" ht="15">
      <c r="A351" s="34">
        <f t="shared" si="21"/>
        <v>55</v>
      </c>
      <c r="B351" s="122" t="s">
        <v>439</v>
      </c>
      <c r="C351" s="122" t="str">
        <f t="shared" si="22"/>
        <v>Республика Хакассия2</v>
      </c>
      <c r="D351" s="122">
        <f t="shared" si="23"/>
        <v>55</v>
      </c>
      <c r="E351" s="122">
        <f t="shared" si="24"/>
        <v>2</v>
      </c>
      <c r="F351" s="123" t="s">
        <v>441</v>
      </c>
      <c r="G351" s="123">
        <v>-43</v>
      </c>
      <c r="H351" s="123">
        <v>-40</v>
      </c>
      <c r="I351" s="123">
        <v>-39</v>
      </c>
      <c r="J351" s="123">
        <v>-38</v>
      </c>
      <c r="K351" s="123">
        <v>-24</v>
      </c>
      <c r="L351" s="123">
        <v>-49</v>
      </c>
      <c r="M351" s="123">
        <v>10.5</v>
      </c>
      <c r="N351" s="123">
        <v>174</v>
      </c>
      <c r="O351" s="123">
        <v>-11.9</v>
      </c>
      <c r="P351" s="123">
        <v>236</v>
      </c>
      <c r="Q351" s="123">
        <v>-7.7</v>
      </c>
      <c r="R351" s="123">
        <v>254</v>
      </c>
      <c r="S351" s="123">
        <v>-6.6</v>
      </c>
      <c r="T351" s="123">
        <v>73</v>
      </c>
      <c r="U351" s="123">
        <v>70</v>
      </c>
      <c r="V351" s="123">
        <v>36</v>
      </c>
      <c r="W351" s="123" t="s">
        <v>684</v>
      </c>
      <c r="X351" s="123">
        <v>4.1</v>
      </c>
      <c r="Y351" s="123">
        <v>2.5</v>
      </c>
    </row>
    <row r="352" spans="1:25" ht="15">
      <c r="A352" s="34">
        <f t="shared" si="21"/>
        <v>56</v>
      </c>
      <c r="B352" s="122" t="s">
        <v>341</v>
      </c>
      <c r="C352" s="122" t="str">
        <f t="shared" si="22"/>
        <v>Ростовская область1</v>
      </c>
      <c r="D352" s="122">
        <f t="shared" si="23"/>
        <v>56</v>
      </c>
      <c r="E352" s="122">
        <f t="shared" si="24"/>
        <v>1</v>
      </c>
      <c r="F352" s="123" t="s">
        <v>342</v>
      </c>
      <c r="G352" s="123">
        <v>-27</v>
      </c>
      <c r="H352" s="123">
        <v>-25</v>
      </c>
      <c r="I352" s="123">
        <v>-23</v>
      </c>
      <c r="J352" s="123">
        <v>-21</v>
      </c>
      <c r="K352" s="123">
        <v>-11</v>
      </c>
      <c r="L352" s="123">
        <v>-36</v>
      </c>
      <c r="M352" s="123">
        <v>6.1</v>
      </c>
      <c r="N352" s="123">
        <v>118</v>
      </c>
      <c r="O352" s="123">
        <v>-4.6</v>
      </c>
      <c r="P352" s="123">
        <v>179</v>
      </c>
      <c r="Q352" s="123">
        <v>-1.7</v>
      </c>
      <c r="R352" s="123">
        <v>195</v>
      </c>
      <c r="S352" s="123">
        <v>-0.8</v>
      </c>
      <c r="T352" s="123">
        <v>83</v>
      </c>
      <c r="U352" s="123">
        <v>81</v>
      </c>
      <c r="V352" s="123">
        <v>192</v>
      </c>
      <c r="W352" s="123" t="s">
        <v>693</v>
      </c>
      <c r="X352" s="123">
        <v>6.1</v>
      </c>
      <c r="Y352" s="123">
        <v>4.3</v>
      </c>
    </row>
    <row r="353" spans="1:25" ht="15">
      <c r="A353" s="34">
        <f t="shared" si="21"/>
        <v>56</v>
      </c>
      <c r="B353" s="122" t="s">
        <v>341</v>
      </c>
      <c r="C353" s="122" t="str">
        <f t="shared" si="22"/>
        <v>Ростовская область2</v>
      </c>
      <c r="D353" s="122">
        <f t="shared" si="23"/>
        <v>56</v>
      </c>
      <c r="E353" s="122">
        <f t="shared" si="24"/>
        <v>2</v>
      </c>
      <c r="F353" s="123" t="s">
        <v>747</v>
      </c>
      <c r="G353" s="123">
        <v>-25</v>
      </c>
      <c r="H353" s="123">
        <v>-23</v>
      </c>
      <c r="I353" s="123">
        <v>-22</v>
      </c>
      <c r="J353" s="123">
        <v>-19</v>
      </c>
      <c r="K353" s="123">
        <v>-9</v>
      </c>
      <c r="L353" s="123">
        <v>-33</v>
      </c>
      <c r="M353" s="123">
        <v>5.2</v>
      </c>
      <c r="N353" s="123">
        <v>97</v>
      </c>
      <c r="O353" s="123">
        <v>-2.8</v>
      </c>
      <c r="P353" s="123">
        <v>166</v>
      </c>
      <c r="Q353" s="123">
        <v>-0.1</v>
      </c>
      <c r="R353" s="123">
        <v>182</v>
      </c>
      <c r="S353" s="123">
        <v>0.7</v>
      </c>
      <c r="T353" s="123">
        <v>82</v>
      </c>
      <c r="U353" s="123">
        <v>77</v>
      </c>
      <c r="V353" s="123">
        <v>219</v>
      </c>
      <c r="W353" s="123" t="s">
        <v>693</v>
      </c>
      <c r="X353" s="123">
        <v>4.8</v>
      </c>
      <c r="Y353" s="123" t="s">
        <v>685</v>
      </c>
    </row>
    <row r="354" spans="1:25" ht="15">
      <c r="A354" s="34">
        <f t="shared" si="21"/>
        <v>56</v>
      </c>
      <c r="B354" s="122" t="s">
        <v>341</v>
      </c>
      <c r="C354" s="122" t="str">
        <f t="shared" si="22"/>
        <v>Ростовская область3</v>
      </c>
      <c r="D354" s="122">
        <f t="shared" si="23"/>
        <v>56</v>
      </c>
      <c r="E354" s="122">
        <f t="shared" si="24"/>
        <v>3</v>
      </c>
      <c r="F354" s="123" t="s">
        <v>343</v>
      </c>
      <c r="G354" s="123">
        <v>-24</v>
      </c>
      <c r="H354" s="123">
        <v>-22</v>
      </c>
      <c r="I354" s="123">
        <v>-21</v>
      </c>
      <c r="J354" s="123">
        <v>-18</v>
      </c>
      <c r="K354" s="123">
        <v>-8</v>
      </c>
      <c r="L354" s="123">
        <v>-32</v>
      </c>
      <c r="M354" s="123">
        <v>5.1</v>
      </c>
      <c r="N354" s="123">
        <v>97</v>
      </c>
      <c r="O354" s="123">
        <v>-2.6</v>
      </c>
      <c r="P354" s="123">
        <v>165</v>
      </c>
      <c r="Q354" s="123">
        <v>0</v>
      </c>
      <c r="R354" s="123">
        <v>180</v>
      </c>
      <c r="S354" s="123">
        <v>0.8</v>
      </c>
      <c r="T354" s="123">
        <v>85</v>
      </c>
      <c r="U354" s="123">
        <v>82</v>
      </c>
      <c r="V354" s="123">
        <v>232</v>
      </c>
      <c r="W354" s="123" t="s">
        <v>693</v>
      </c>
      <c r="X354" s="123">
        <v>4</v>
      </c>
      <c r="Y354" s="123">
        <v>3.6</v>
      </c>
    </row>
    <row r="355" spans="1:25" ht="15">
      <c r="A355" s="34">
        <f t="shared" si="21"/>
        <v>57</v>
      </c>
      <c r="B355" s="122" t="s">
        <v>344</v>
      </c>
      <c r="C355" s="122" t="str">
        <f t="shared" si="22"/>
        <v>Рязанская область1</v>
      </c>
      <c r="D355" s="122">
        <f t="shared" si="23"/>
        <v>57</v>
      </c>
      <c r="E355" s="122">
        <f t="shared" si="24"/>
        <v>1</v>
      </c>
      <c r="F355" s="123" t="s">
        <v>345</v>
      </c>
      <c r="G355" s="123">
        <v>-36</v>
      </c>
      <c r="H355" s="123">
        <v>-33</v>
      </c>
      <c r="I355" s="123">
        <v>-30</v>
      </c>
      <c r="J355" s="123">
        <v>-27</v>
      </c>
      <c r="K355" s="123">
        <v>-16</v>
      </c>
      <c r="L355" s="123">
        <v>-41</v>
      </c>
      <c r="M355" s="123">
        <v>7</v>
      </c>
      <c r="N355" s="123">
        <v>145</v>
      </c>
      <c r="O355" s="123">
        <v>-6.8</v>
      </c>
      <c r="P355" s="123">
        <v>208</v>
      </c>
      <c r="Q355" s="123">
        <v>-3.5</v>
      </c>
      <c r="R355" s="123">
        <v>224</v>
      </c>
      <c r="S355" s="123">
        <v>-2.6</v>
      </c>
      <c r="T355" s="123">
        <v>83</v>
      </c>
      <c r="U355" s="123">
        <v>84</v>
      </c>
      <c r="V355" s="123">
        <v>172</v>
      </c>
      <c r="W355" s="123" t="s">
        <v>686</v>
      </c>
      <c r="X355" s="123">
        <v>7.3</v>
      </c>
      <c r="Y355" s="123">
        <v>4.8</v>
      </c>
    </row>
    <row r="356" spans="1:25" ht="15">
      <c r="A356" s="34">
        <f t="shared" si="21"/>
        <v>58</v>
      </c>
      <c r="B356" s="122" t="s">
        <v>346</v>
      </c>
      <c r="C356" s="122" t="str">
        <f t="shared" si="22"/>
        <v>Самарская область1</v>
      </c>
      <c r="D356" s="122">
        <f t="shared" si="23"/>
        <v>58</v>
      </c>
      <c r="E356" s="122">
        <f t="shared" si="24"/>
        <v>1</v>
      </c>
      <c r="F356" s="123" t="s">
        <v>347</v>
      </c>
      <c r="G356" s="123">
        <v>-39</v>
      </c>
      <c r="H356" s="123">
        <v>-36</v>
      </c>
      <c r="I356" s="123">
        <v>-36</v>
      </c>
      <c r="J356" s="123">
        <v>-30</v>
      </c>
      <c r="K356" s="123">
        <v>-18</v>
      </c>
      <c r="L356" s="123">
        <v>-43</v>
      </c>
      <c r="M356" s="123">
        <v>6.7</v>
      </c>
      <c r="N356" s="123">
        <v>149</v>
      </c>
      <c r="O356" s="123">
        <v>-8.5</v>
      </c>
      <c r="P356" s="123">
        <v>203</v>
      </c>
      <c r="Q356" s="123">
        <v>-5.2</v>
      </c>
      <c r="R356" s="123">
        <v>217</v>
      </c>
      <c r="S356" s="123">
        <v>-4.3</v>
      </c>
      <c r="T356" s="123">
        <v>84</v>
      </c>
      <c r="U356" s="123">
        <v>78</v>
      </c>
      <c r="V356" s="123">
        <v>176</v>
      </c>
      <c r="W356" s="123" t="s">
        <v>689</v>
      </c>
      <c r="X356" s="123">
        <v>5.4</v>
      </c>
      <c r="Y356" s="123">
        <v>4</v>
      </c>
    </row>
    <row r="357" spans="1:25" ht="24">
      <c r="A357" s="34">
        <f t="shared" si="21"/>
        <v>59</v>
      </c>
      <c r="B357" s="122" t="s">
        <v>355</v>
      </c>
      <c r="C357" s="122" t="str">
        <f t="shared" si="22"/>
        <v>Саратовская область1</v>
      </c>
      <c r="D357" s="122">
        <f t="shared" si="23"/>
        <v>59</v>
      </c>
      <c r="E357" s="122">
        <f t="shared" si="24"/>
        <v>1</v>
      </c>
      <c r="F357" s="123" t="s">
        <v>356</v>
      </c>
      <c r="G357" s="123">
        <v>-31</v>
      </c>
      <c r="H357" s="123">
        <v>-30</v>
      </c>
      <c r="I357" s="123">
        <v>-29</v>
      </c>
      <c r="J357" s="123">
        <v>-28</v>
      </c>
      <c r="K357" s="123">
        <v>-17</v>
      </c>
      <c r="L357" s="123">
        <v>-40</v>
      </c>
      <c r="M357" s="123">
        <v>8.3</v>
      </c>
      <c r="N357" s="123">
        <v>141</v>
      </c>
      <c r="O357" s="123">
        <v>-8.3</v>
      </c>
      <c r="P357" s="123">
        <v>191</v>
      </c>
      <c r="Q357" s="123">
        <v>-5.2</v>
      </c>
      <c r="R357" s="123">
        <v>204</v>
      </c>
      <c r="S357" s="123">
        <v>-4.2</v>
      </c>
      <c r="T357" s="123">
        <v>82</v>
      </c>
      <c r="U357" s="123">
        <v>79</v>
      </c>
      <c r="V357" s="123">
        <v>127</v>
      </c>
      <c r="W357" s="123" t="s">
        <v>693</v>
      </c>
      <c r="X357" s="123" t="s">
        <v>81</v>
      </c>
      <c r="Y357" s="123">
        <v>4.9</v>
      </c>
    </row>
    <row r="358" spans="1:25" ht="15">
      <c r="A358" s="34">
        <f t="shared" si="21"/>
        <v>59</v>
      </c>
      <c r="B358" s="122" t="s">
        <v>355</v>
      </c>
      <c r="C358" s="122" t="str">
        <f t="shared" si="22"/>
        <v>Саратовская область2</v>
      </c>
      <c r="D358" s="122">
        <f t="shared" si="23"/>
        <v>59</v>
      </c>
      <c r="E358" s="122">
        <f t="shared" si="24"/>
        <v>2</v>
      </c>
      <c r="F358" s="123" t="s">
        <v>357</v>
      </c>
      <c r="G358" s="123">
        <v>-34</v>
      </c>
      <c r="H358" s="123">
        <v>-33</v>
      </c>
      <c r="I358" s="123">
        <v>-32</v>
      </c>
      <c r="J358" s="123">
        <v>-29</v>
      </c>
      <c r="K358" s="123">
        <v>-16</v>
      </c>
      <c r="L358" s="123">
        <v>-38</v>
      </c>
      <c r="M358" s="123">
        <v>6.5</v>
      </c>
      <c r="N358" s="123">
        <v>142</v>
      </c>
      <c r="O358" s="123">
        <v>-7.4</v>
      </c>
      <c r="P358" s="123">
        <v>199</v>
      </c>
      <c r="Q358" s="123">
        <v>-4.2</v>
      </c>
      <c r="R358" s="123">
        <v>213</v>
      </c>
      <c r="S358" s="123">
        <v>-3.2</v>
      </c>
      <c r="T358" s="123">
        <v>84</v>
      </c>
      <c r="U358" s="123">
        <v>82</v>
      </c>
      <c r="V358" s="123">
        <v>171</v>
      </c>
      <c r="W358" s="123" t="s">
        <v>689</v>
      </c>
      <c r="X358" s="123">
        <v>7.3</v>
      </c>
      <c r="Y358" s="123">
        <v>5.1</v>
      </c>
    </row>
    <row r="359" spans="1:25" ht="15">
      <c r="A359" s="34">
        <f t="shared" si="21"/>
        <v>59</v>
      </c>
      <c r="B359" s="122" t="s">
        <v>355</v>
      </c>
      <c r="C359" s="122" t="str">
        <f t="shared" si="22"/>
        <v>Саратовская область3</v>
      </c>
      <c r="D359" s="122">
        <f t="shared" si="23"/>
        <v>59</v>
      </c>
      <c r="E359" s="122">
        <f t="shared" si="24"/>
        <v>3</v>
      </c>
      <c r="F359" s="123" t="s">
        <v>358</v>
      </c>
      <c r="G359" s="123">
        <v>-32</v>
      </c>
      <c r="H359" s="123">
        <v>-28</v>
      </c>
      <c r="I359" s="123">
        <v>-29</v>
      </c>
      <c r="J359" s="123">
        <v>-25</v>
      </c>
      <c r="K359" s="123">
        <v>-14</v>
      </c>
      <c r="L359" s="123">
        <v>-37</v>
      </c>
      <c r="M359" s="123">
        <v>5.9</v>
      </c>
      <c r="N359" s="123">
        <v>134</v>
      </c>
      <c r="O359" s="123">
        <v>-6.5</v>
      </c>
      <c r="P359" s="123">
        <v>188</v>
      </c>
      <c r="Q359" s="123">
        <v>-3.5</v>
      </c>
      <c r="R359" s="123">
        <v>202</v>
      </c>
      <c r="S359" s="123">
        <v>-2.6</v>
      </c>
      <c r="T359" s="123">
        <v>80</v>
      </c>
      <c r="U359" s="123">
        <v>80</v>
      </c>
      <c r="V359" s="123">
        <v>183</v>
      </c>
      <c r="W359" s="123" t="s">
        <v>687</v>
      </c>
      <c r="X359" s="123">
        <v>4.4</v>
      </c>
      <c r="Y359" s="123">
        <v>3.3</v>
      </c>
    </row>
    <row r="360" spans="1:25" ht="24">
      <c r="A360" s="34">
        <f t="shared" si="21"/>
        <v>60</v>
      </c>
      <c r="B360" s="122" t="s">
        <v>359</v>
      </c>
      <c r="C360" s="122" t="str">
        <f t="shared" si="22"/>
        <v>Сахалинская область1</v>
      </c>
      <c r="D360" s="122">
        <f t="shared" si="23"/>
        <v>60</v>
      </c>
      <c r="E360" s="122">
        <f t="shared" si="24"/>
        <v>1</v>
      </c>
      <c r="F360" s="123" t="s">
        <v>748</v>
      </c>
      <c r="G360" s="123">
        <v>-31</v>
      </c>
      <c r="H360" s="123">
        <v>-29</v>
      </c>
      <c r="I360" s="123">
        <v>-28</v>
      </c>
      <c r="J360" s="123">
        <v>-27</v>
      </c>
      <c r="K360" s="123">
        <v>-21</v>
      </c>
      <c r="L360" s="123">
        <v>-41</v>
      </c>
      <c r="M360" s="123">
        <v>8.4</v>
      </c>
      <c r="N360" s="123">
        <v>167</v>
      </c>
      <c r="O360" s="123">
        <v>-10.9</v>
      </c>
      <c r="P360" s="123">
        <v>237</v>
      </c>
      <c r="Q360" s="123">
        <v>-6.4</v>
      </c>
      <c r="R360" s="123">
        <v>257</v>
      </c>
      <c r="S360" s="123">
        <v>-5.2</v>
      </c>
      <c r="T360" s="123">
        <v>79</v>
      </c>
      <c r="U360" s="123">
        <v>73</v>
      </c>
      <c r="V360" s="123">
        <v>189</v>
      </c>
      <c r="W360" s="123" t="s">
        <v>689</v>
      </c>
      <c r="X360" s="123">
        <v>5.9</v>
      </c>
      <c r="Y360" s="123">
        <v>4.6</v>
      </c>
    </row>
    <row r="361" spans="1:25" ht="15">
      <c r="A361" s="34">
        <f t="shared" si="21"/>
        <v>60</v>
      </c>
      <c r="B361" s="122" t="s">
        <v>359</v>
      </c>
      <c r="C361" s="122" t="str">
        <f t="shared" si="22"/>
        <v>Сахалинская область2</v>
      </c>
      <c r="D361" s="122">
        <f t="shared" si="23"/>
        <v>60</v>
      </c>
      <c r="E361" s="122">
        <f t="shared" si="24"/>
        <v>2</v>
      </c>
      <c r="F361" s="123" t="s">
        <v>360</v>
      </c>
      <c r="G361" s="123">
        <v>-29</v>
      </c>
      <c r="H361" s="123">
        <v>-27</v>
      </c>
      <c r="I361" s="123">
        <v>-25</v>
      </c>
      <c r="J361" s="123">
        <v>-24</v>
      </c>
      <c r="K361" s="123">
        <v>-18</v>
      </c>
      <c r="L361" s="123">
        <v>-35</v>
      </c>
      <c r="M361" s="123">
        <v>10.1</v>
      </c>
      <c r="N361" s="123">
        <v>154</v>
      </c>
      <c r="O361" s="123">
        <v>-8.1</v>
      </c>
      <c r="P361" s="123">
        <v>231</v>
      </c>
      <c r="Q361" s="123">
        <v>-4</v>
      </c>
      <c r="R361" s="123">
        <v>253</v>
      </c>
      <c r="S361" s="123">
        <v>-2.9</v>
      </c>
      <c r="T361" s="123">
        <v>78</v>
      </c>
      <c r="U361" s="123">
        <v>67</v>
      </c>
      <c r="V361" s="123">
        <v>348</v>
      </c>
      <c r="W361" s="123" t="s">
        <v>686</v>
      </c>
      <c r="X361" s="123">
        <v>5.6</v>
      </c>
      <c r="Y361" s="123">
        <v>3.8</v>
      </c>
    </row>
    <row r="362" spans="1:25" ht="15">
      <c r="A362" s="34">
        <f t="shared" si="21"/>
        <v>60</v>
      </c>
      <c r="B362" s="122" t="s">
        <v>359</v>
      </c>
      <c r="C362" s="122" t="str">
        <f t="shared" si="22"/>
        <v>Сахалинская область3</v>
      </c>
      <c r="D362" s="122">
        <f t="shared" si="23"/>
        <v>60</v>
      </c>
      <c r="E362" s="122">
        <f t="shared" si="24"/>
        <v>3</v>
      </c>
      <c r="F362" s="123" t="s">
        <v>361</v>
      </c>
      <c r="G362" s="123">
        <v>-40</v>
      </c>
      <c r="H362" s="123">
        <v>-39</v>
      </c>
      <c r="I362" s="123">
        <v>-38</v>
      </c>
      <c r="J362" s="123">
        <v>-36</v>
      </c>
      <c r="K362" s="123">
        <v>-29</v>
      </c>
      <c r="L362" s="123">
        <v>-48</v>
      </c>
      <c r="M362" s="123">
        <v>14.4</v>
      </c>
      <c r="N362" s="123">
        <v>183</v>
      </c>
      <c r="O362" s="123">
        <v>-13.9</v>
      </c>
      <c r="P362" s="123">
        <v>246</v>
      </c>
      <c r="Q362" s="123">
        <v>-9.2</v>
      </c>
      <c r="R362" s="123">
        <v>263</v>
      </c>
      <c r="S362" s="123">
        <v>-8</v>
      </c>
      <c r="T362" s="123">
        <v>79</v>
      </c>
      <c r="U362" s="123">
        <v>77</v>
      </c>
      <c r="V362" s="123">
        <v>172</v>
      </c>
      <c r="W362" s="123" t="s">
        <v>687</v>
      </c>
      <c r="X362" s="123">
        <v>5.7</v>
      </c>
      <c r="Y362" s="123">
        <v>2.7</v>
      </c>
    </row>
    <row r="363" spans="1:25" ht="15">
      <c r="A363" s="34">
        <f t="shared" si="21"/>
        <v>60</v>
      </c>
      <c r="B363" s="122" t="s">
        <v>359</v>
      </c>
      <c r="C363" s="122" t="str">
        <f t="shared" si="22"/>
        <v>Сахалинская область4</v>
      </c>
      <c r="D363" s="122">
        <f t="shared" si="23"/>
        <v>60</v>
      </c>
      <c r="E363" s="122">
        <f t="shared" si="24"/>
        <v>4</v>
      </c>
      <c r="F363" s="123" t="s">
        <v>362</v>
      </c>
      <c r="G363" s="123">
        <v>-25</v>
      </c>
      <c r="H363" s="123">
        <v>-23</v>
      </c>
      <c r="I363" s="123">
        <v>-23</v>
      </c>
      <c r="J363" s="123">
        <v>-20</v>
      </c>
      <c r="K363" s="123">
        <v>-16</v>
      </c>
      <c r="L363" s="123">
        <v>-33</v>
      </c>
      <c r="M363" s="123">
        <v>8</v>
      </c>
      <c r="N363" s="123">
        <v>147</v>
      </c>
      <c r="O363" s="123">
        <v>-6.7</v>
      </c>
      <c r="P363" s="123">
        <v>232</v>
      </c>
      <c r="Q363" s="123">
        <v>-2.7</v>
      </c>
      <c r="R363" s="123">
        <v>255</v>
      </c>
      <c r="S363" s="123">
        <v>-1.9</v>
      </c>
      <c r="T363" s="123">
        <v>76</v>
      </c>
      <c r="U363" s="123">
        <v>66</v>
      </c>
      <c r="V363" s="123">
        <v>223</v>
      </c>
      <c r="W363" s="123" t="s">
        <v>691</v>
      </c>
      <c r="X363" s="123">
        <v>5.6</v>
      </c>
      <c r="Y363" s="123">
        <v>4.7</v>
      </c>
    </row>
    <row r="364" spans="1:25" ht="15">
      <c r="A364" s="34">
        <f t="shared" si="21"/>
        <v>60</v>
      </c>
      <c r="B364" s="122" t="s">
        <v>359</v>
      </c>
      <c r="C364" s="122" t="str">
        <f t="shared" si="22"/>
        <v>Сахалинская область5</v>
      </c>
      <c r="D364" s="122">
        <f t="shared" si="23"/>
        <v>60</v>
      </c>
      <c r="E364" s="122">
        <f t="shared" si="24"/>
        <v>5</v>
      </c>
      <c r="F364" s="123" t="s">
        <v>363</v>
      </c>
      <c r="G364" s="123">
        <v>-20</v>
      </c>
      <c r="H364" s="123">
        <v>-16</v>
      </c>
      <c r="I364" s="123">
        <v>-18</v>
      </c>
      <c r="J364" s="123">
        <v>-15</v>
      </c>
      <c r="K364" s="123">
        <v>-10</v>
      </c>
      <c r="L364" s="123">
        <v>-27</v>
      </c>
      <c r="M364" s="123">
        <v>6.4</v>
      </c>
      <c r="N364" s="123">
        <v>126</v>
      </c>
      <c r="O364" s="123">
        <v>-3.9</v>
      </c>
      <c r="P364" s="123">
        <v>223</v>
      </c>
      <c r="Q364" s="123">
        <v>-0.4</v>
      </c>
      <c r="R364" s="123">
        <v>253</v>
      </c>
      <c r="S364" s="123">
        <v>0.7</v>
      </c>
      <c r="T364" s="123">
        <v>82</v>
      </c>
      <c r="U364" s="123">
        <v>79</v>
      </c>
      <c r="V364" s="123">
        <v>466</v>
      </c>
      <c r="W364" s="123" t="s">
        <v>687</v>
      </c>
      <c r="X364" s="123">
        <v>9.5</v>
      </c>
      <c r="Y364" s="123">
        <v>6.3</v>
      </c>
    </row>
    <row r="365" spans="1:25" ht="15">
      <c r="A365" s="34">
        <f t="shared" si="21"/>
        <v>60</v>
      </c>
      <c r="B365" s="122" t="s">
        <v>359</v>
      </c>
      <c r="C365" s="122" t="str">
        <f t="shared" si="22"/>
        <v>Сахалинская область6</v>
      </c>
      <c r="D365" s="122">
        <f t="shared" si="23"/>
        <v>60</v>
      </c>
      <c r="E365" s="122">
        <f t="shared" si="24"/>
        <v>6</v>
      </c>
      <c r="F365" s="123" t="s">
        <v>364</v>
      </c>
      <c r="G365" s="123">
        <v>-27</v>
      </c>
      <c r="H365" s="123">
        <v>-26</v>
      </c>
      <c r="I365" s="123">
        <v>-24</v>
      </c>
      <c r="J365" s="123">
        <v>-23</v>
      </c>
      <c r="K365" s="123">
        <v>-19</v>
      </c>
      <c r="L365" s="123">
        <v>-32</v>
      </c>
      <c r="M365" s="123">
        <v>8.6</v>
      </c>
      <c r="N365" s="123">
        <v>158</v>
      </c>
      <c r="O365" s="123">
        <v>-8.6</v>
      </c>
      <c r="P365" s="123">
        <v>241</v>
      </c>
      <c r="Q365" s="123">
        <v>-4.2</v>
      </c>
      <c r="R365" s="123">
        <v>264</v>
      </c>
      <c r="S365" s="123">
        <v>-3</v>
      </c>
      <c r="T365" s="123">
        <v>66</v>
      </c>
      <c r="U365" s="123">
        <v>59</v>
      </c>
      <c r="V365" s="123">
        <v>212</v>
      </c>
      <c r="W365" s="123" t="s">
        <v>687</v>
      </c>
      <c r="X365" s="123" t="s">
        <v>81</v>
      </c>
      <c r="Y365" s="123">
        <v>3.4</v>
      </c>
    </row>
    <row r="366" spans="1:25" ht="15">
      <c r="A366" s="34">
        <f t="shared" si="21"/>
        <v>60</v>
      </c>
      <c r="B366" s="122" t="s">
        <v>359</v>
      </c>
      <c r="C366" s="122" t="str">
        <f t="shared" si="22"/>
        <v>Сахалинская область7</v>
      </c>
      <c r="D366" s="122">
        <f t="shared" si="23"/>
        <v>60</v>
      </c>
      <c r="E366" s="122">
        <f t="shared" si="24"/>
        <v>7</v>
      </c>
      <c r="F366" s="123" t="s">
        <v>365</v>
      </c>
      <c r="G366" s="123">
        <v>-20</v>
      </c>
      <c r="H366" s="123">
        <v>-18</v>
      </c>
      <c r="I366" s="123">
        <v>-17</v>
      </c>
      <c r="J366" s="123">
        <v>-16</v>
      </c>
      <c r="K366" s="123">
        <v>-12</v>
      </c>
      <c r="L366" s="123">
        <v>-25</v>
      </c>
      <c r="M366" s="123">
        <v>4.8</v>
      </c>
      <c r="N366" s="123">
        <v>140</v>
      </c>
      <c r="O366" s="123">
        <v>-5.6</v>
      </c>
      <c r="P366" s="123">
        <v>219</v>
      </c>
      <c r="Q366" s="123">
        <v>-2.1</v>
      </c>
      <c r="R366" s="123">
        <v>241</v>
      </c>
      <c r="S366" s="123">
        <v>-1.1</v>
      </c>
      <c r="T366" s="123">
        <v>74</v>
      </c>
      <c r="U366" s="123">
        <v>72</v>
      </c>
      <c r="V366" s="123">
        <v>332</v>
      </c>
      <c r="W366" s="123" t="s">
        <v>691</v>
      </c>
      <c r="X366" s="123">
        <v>7.4</v>
      </c>
      <c r="Y366" s="123">
        <v>6.7</v>
      </c>
    </row>
    <row r="367" spans="1:25" ht="15">
      <c r="A367" s="34">
        <f t="shared" si="21"/>
        <v>60</v>
      </c>
      <c r="B367" s="122" t="s">
        <v>359</v>
      </c>
      <c r="C367" s="122" t="str">
        <f t="shared" si="22"/>
        <v>Сахалинская область8</v>
      </c>
      <c r="D367" s="122">
        <f t="shared" si="23"/>
        <v>60</v>
      </c>
      <c r="E367" s="122">
        <f t="shared" si="24"/>
        <v>8</v>
      </c>
      <c r="F367" s="123" t="s">
        <v>366</v>
      </c>
      <c r="G367" s="123">
        <v>-32</v>
      </c>
      <c r="H367" s="123">
        <v>-32</v>
      </c>
      <c r="I367" s="123">
        <v>-30</v>
      </c>
      <c r="J367" s="123">
        <v>-30</v>
      </c>
      <c r="K367" s="123">
        <v>-23</v>
      </c>
      <c r="L367" s="123">
        <v>-48</v>
      </c>
      <c r="M367" s="123">
        <v>8.9</v>
      </c>
      <c r="N367" s="123">
        <v>182</v>
      </c>
      <c r="O367" s="123">
        <v>-11.7</v>
      </c>
      <c r="P367" s="123">
        <v>254</v>
      </c>
      <c r="Q367" s="123">
        <v>-7.2</v>
      </c>
      <c r="R367" s="123">
        <v>274</v>
      </c>
      <c r="S367" s="123">
        <v>-6</v>
      </c>
      <c r="T367" s="123">
        <v>76</v>
      </c>
      <c r="U367" s="123">
        <v>69</v>
      </c>
      <c r="V367" s="123">
        <v>188</v>
      </c>
      <c r="W367" s="123" t="s">
        <v>690</v>
      </c>
      <c r="X367" s="123">
        <v>5.3</v>
      </c>
      <c r="Y367" s="123">
        <v>4.2</v>
      </c>
    </row>
    <row r="368" spans="1:25" ht="15">
      <c r="A368" s="34">
        <f t="shared" si="21"/>
        <v>60</v>
      </c>
      <c r="B368" s="122" t="s">
        <v>359</v>
      </c>
      <c r="C368" s="122" t="str">
        <f t="shared" si="22"/>
        <v>Сахалинская область9</v>
      </c>
      <c r="D368" s="122">
        <f t="shared" si="23"/>
        <v>60</v>
      </c>
      <c r="E368" s="122">
        <f t="shared" si="24"/>
        <v>9</v>
      </c>
      <c r="F368" s="123" t="s">
        <v>367</v>
      </c>
      <c r="G368" s="123">
        <v>-34</v>
      </c>
      <c r="H368" s="123">
        <v>-32</v>
      </c>
      <c r="I368" s="123">
        <v>-31</v>
      </c>
      <c r="J368" s="123">
        <v>-29</v>
      </c>
      <c r="K368" s="123">
        <v>-25</v>
      </c>
      <c r="L368" s="123">
        <v>-39</v>
      </c>
      <c r="M368" s="123">
        <v>6.8</v>
      </c>
      <c r="N368" s="123">
        <v>194</v>
      </c>
      <c r="O368" s="123">
        <v>-11.5</v>
      </c>
      <c r="P368" s="123">
        <v>266</v>
      </c>
      <c r="Q368" s="123">
        <v>-7.3</v>
      </c>
      <c r="R368" s="123">
        <v>286</v>
      </c>
      <c r="S368" s="123">
        <v>-6.1</v>
      </c>
      <c r="T368" s="123">
        <v>81</v>
      </c>
      <c r="U368" s="123">
        <v>81</v>
      </c>
      <c r="V368" s="123">
        <v>192</v>
      </c>
      <c r="W368" s="123" t="s">
        <v>687</v>
      </c>
      <c r="X368" s="123">
        <v>11.2</v>
      </c>
      <c r="Y368" s="123">
        <v>5.9</v>
      </c>
    </row>
    <row r="369" spans="1:25" ht="15">
      <c r="A369" s="34">
        <f t="shared" si="21"/>
        <v>60</v>
      </c>
      <c r="B369" s="122" t="s">
        <v>359</v>
      </c>
      <c r="C369" s="122" t="str">
        <f t="shared" si="22"/>
        <v>Сахалинская область10</v>
      </c>
      <c r="D369" s="122">
        <f t="shared" si="23"/>
        <v>60</v>
      </c>
      <c r="E369" s="122">
        <f t="shared" si="24"/>
        <v>10</v>
      </c>
      <c r="F369" s="123" t="s">
        <v>368</v>
      </c>
      <c r="G369" s="123">
        <v>-34</v>
      </c>
      <c r="H369" s="123">
        <v>-33</v>
      </c>
      <c r="I369" s="123">
        <v>-31</v>
      </c>
      <c r="J369" s="123">
        <v>-30</v>
      </c>
      <c r="K369" s="123">
        <v>-24</v>
      </c>
      <c r="L369" s="123">
        <v>-44</v>
      </c>
      <c r="M369" s="123">
        <v>7.7</v>
      </c>
      <c r="N369" s="123">
        <v>190</v>
      </c>
      <c r="O369" s="123">
        <v>-12.6</v>
      </c>
      <c r="P369" s="123">
        <v>249</v>
      </c>
      <c r="Q369" s="123">
        <v>-8.7</v>
      </c>
      <c r="R369" s="123">
        <v>265</v>
      </c>
      <c r="S369" s="123">
        <v>-7.6</v>
      </c>
      <c r="T369" s="123">
        <v>82</v>
      </c>
      <c r="U369" s="123">
        <v>79</v>
      </c>
      <c r="V369" s="123">
        <v>152</v>
      </c>
      <c r="W369" s="123" t="s">
        <v>691</v>
      </c>
      <c r="X369" s="123">
        <v>6.1</v>
      </c>
      <c r="Y369" s="123">
        <v>4.5</v>
      </c>
    </row>
    <row r="370" spans="1:25" ht="15">
      <c r="A370" s="34">
        <f t="shared" si="21"/>
        <v>60</v>
      </c>
      <c r="B370" s="122" t="s">
        <v>359</v>
      </c>
      <c r="C370" s="122" t="str">
        <f t="shared" si="22"/>
        <v>Сахалинская область11</v>
      </c>
      <c r="D370" s="122">
        <f t="shared" si="23"/>
        <v>60</v>
      </c>
      <c r="E370" s="122">
        <f t="shared" si="24"/>
        <v>11</v>
      </c>
      <c r="F370" s="123" t="s">
        <v>369</v>
      </c>
      <c r="G370" s="123">
        <v>-30</v>
      </c>
      <c r="H370" s="123">
        <v>-28</v>
      </c>
      <c r="I370" s="123">
        <v>-27</v>
      </c>
      <c r="J370" s="123">
        <v>-26</v>
      </c>
      <c r="K370" s="123">
        <v>-20</v>
      </c>
      <c r="L370" s="123">
        <v>-40</v>
      </c>
      <c r="M370" s="123">
        <v>9.9</v>
      </c>
      <c r="N370" s="123">
        <v>166</v>
      </c>
      <c r="O370" s="123">
        <v>-10.5</v>
      </c>
      <c r="P370" s="123">
        <v>245</v>
      </c>
      <c r="Q370" s="123">
        <v>-5.8</v>
      </c>
      <c r="R370" s="123">
        <v>267</v>
      </c>
      <c r="S370" s="123">
        <v>-4.6</v>
      </c>
      <c r="T370" s="123">
        <v>70</v>
      </c>
      <c r="U370" s="123">
        <v>63</v>
      </c>
      <c r="V370" s="123">
        <v>172</v>
      </c>
      <c r="W370" s="123" t="s">
        <v>691</v>
      </c>
      <c r="X370" s="123">
        <v>3.9</v>
      </c>
      <c r="Y370" s="123">
        <v>3.5</v>
      </c>
    </row>
    <row r="371" spans="1:25" ht="15">
      <c r="A371" s="34">
        <f t="shared" si="21"/>
        <v>60</v>
      </c>
      <c r="B371" s="122" t="s">
        <v>359</v>
      </c>
      <c r="C371" s="122" t="str">
        <f t="shared" si="22"/>
        <v>Сахалинская область12</v>
      </c>
      <c r="D371" s="122">
        <f t="shared" si="23"/>
        <v>60</v>
      </c>
      <c r="E371" s="122">
        <f t="shared" si="24"/>
        <v>12</v>
      </c>
      <c r="F371" s="123" t="s">
        <v>370</v>
      </c>
      <c r="G371" s="123">
        <v>-38</v>
      </c>
      <c r="H371" s="123">
        <v>-36</v>
      </c>
      <c r="I371" s="123">
        <v>-35</v>
      </c>
      <c r="J371" s="123">
        <v>-33</v>
      </c>
      <c r="K371" s="123">
        <v>-27</v>
      </c>
      <c r="L371" s="123">
        <v>-45</v>
      </c>
      <c r="M371" s="123">
        <v>8.5</v>
      </c>
      <c r="N371" s="123">
        <v>193</v>
      </c>
      <c r="O371" s="123">
        <v>-13.1</v>
      </c>
      <c r="P371" s="123">
        <v>255</v>
      </c>
      <c r="Q371" s="123">
        <v>-8.9</v>
      </c>
      <c r="R371" s="123">
        <v>272</v>
      </c>
      <c r="S371" s="123">
        <v>-7.3</v>
      </c>
      <c r="T371" s="123">
        <v>84</v>
      </c>
      <c r="U371" s="123">
        <v>84</v>
      </c>
      <c r="V371" s="123">
        <v>135</v>
      </c>
      <c r="W371" s="123" t="s">
        <v>687</v>
      </c>
      <c r="X371" s="123" t="s">
        <v>81</v>
      </c>
      <c r="Y371" s="123">
        <v>5.3</v>
      </c>
    </row>
    <row r="372" spans="1:25" ht="15">
      <c r="A372" s="34">
        <f t="shared" si="21"/>
        <v>60</v>
      </c>
      <c r="B372" s="122" t="s">
        <v>359</v>
      </c>
      <c r="C372" s="122" t="str">
        <f t="shared" si="22"/>
        <v>Сахалинская область13</v>
      </c>
      <c r="D372" s="122">
        <f t="shared" si="23"/>
        <v>60</v>
      </c>
      <c r="E372" s="122">
        <f t="shared" si="24"/>
        <v>13</v>
      </c>
      <c r="F372" s="123" t="s">
        <v>749</v>
      </c>
      <c r="G372" s="123"/>
      <c r="H372" s="123"/>
      <c r="I372" s="123"/>
      <c r="J372" s="123"/>
      <c r="K372" s="123"/>
      <c r="L372" s="123"/>
      <c r="M372" s="123"/>
      <c r="N372" s="123"/>
      <c r="O372" s="123"/>
      <c r="P372" s="123"/>
      <c r="Q372" s="123"/>
      <c r="R372" s="123"/>
      <c r="S372" s="123"/>
      <c r="T372" s="123"/>
      <c r="U372" s="123"/>
      <c r="V372" s="123"/>
      <c r="W372" s="123"/>
      <c r="X372" s="123"/>
      <c r="Y372" s="123"/>
    </row>
    <row r="373" spans="1:25" ht="15">
      <c r="A373" s="34">
        <f t="shared" si="21"/>
        <v>60</v>
      </c>
      <c r="B373" s="122" t="s">
        <v>359</v>
      </c>
      <c r="C373" s="122" t="str">
        <f t="shared" si="22"/>
        <v>Сахалинская область14</v>
      </c>
      <c r="D373" s="122">
        <f t="shared" si="23"/>
        <v>60</v>
      </c>
      <c r="E373" s="122">
        <f t="shared" si="24"/>
        <v>14</v>
      </c>
      <c r="F373" s="123" t="s">
        <v>371</v>
      </c>
      <c r="G373" s="123">
        <v>-22</v>
      </c>
      <c r="H373" s="123">
        <v>-21</v>
      </c>
      <c r="I373" s="123">
        <v>-19</v>
      </c>
      <c r="J373" s="123">
        <v>-18</v>
      </c>
      <c r="K373" s="123">
        <v>-15</v>
      </c>
      <c r="L373" s="123">
        <v>-25</v>
      </c>
      <c r="M373" s="123">
        <v>5.9</v>
      </c>
      <c r="N373" s="123">
        <v>140</v>
      </c>
      <c r="O373" s="123">
        <v>-6</v>
      </c>
      <c r="P373" s="123">
        <v>220</v>
      </c>
      <c r="Q373" s="123">
        <v>-2.3</v>
      </c>
      <c r="R373" s="123">
        <v>244</v>
      </c>
      <c r="S373" s="123">
        <v>-1.2</v>
      </c>
      <c r="T373" s="123">
        <v>75</v>
      </c>
      <c r="U373" s="123">
        <v>68</v>
      </c>
      <c r="V373" s="123">
        <v>305</v>
      </c>
      <c r="W373" s="123" t="s">
        <v>689</v>
      </c>
      <c r="X373" s="123">
        <v>10.7</v>
      </c>
      <c r="Y373" s="123">
        <v>6.4</v>
      </c>
    </row>
    <row r="374" spans="1:25" ht="24">
      <c r="A374" s="34">
        <f t="shared" si="21"/>
        <v>60</v>
      </c>
      <c r="B374" s="122" t="s">
        <v>359</v>
      </c>
      <c r="C374" s="122" t="str">
        <f t="shared" si="22"/>
        <v>Сахалинская область15</v>
      </c>
      <c r="D374" s="122">
        <f t="shared" si="23"/>
        <v>60</v>
      </c>
      <c r="E374" s="122">
        <f t="shared" si="24"/>
        <v>15</v>
      </c>
      <c r="F374" s="123" t="s">
        <v>750</v>
      </c>
      <c r="G374" s="123">
        <v>-16</v>
      </c>
      <c r="H374" s="123">
        <v>-15</v>
      </c>
      <c r="I374" s="123">
        <v>-15</v>
      </c>
      <c r="J374" s="123">
        <v>-13</v>
      </c>
      <c r="K374" s="123">
        <v>-9</v>
      </c>
      <c r="L374" s="123">
        <v>-20</v>
      </c>
      <c r="M374" s="123">
        <v>5.6</v>
      </c>
      <c r="N374" s="123">
        <v>119</v>
      </c>
      <c r="O374" s="123">
        <v>-3.7</v>
      </c>
      <c r="P374" s="123">
        <v>225</v>
      </c>
      <c r="Q374" s="123">
        <v>0</v>
      </c>
      <c r="R374" s="123">
        <v>253</v>
      </c>
      <c r="S374" s="123">
        <v>1</v>
      </c>
      <c r="T374" s="123">
        <v>73</v>
      </c>
      <c r="U374" s="123">
        <v>68</v>
      </c>
      <c r="V374" s="123">
        <v>347</v>
      </c>
      <c r="W374" s="123" t="s">
        <v>687</v>
      </c>
      <c r="X374" s="123">
        <v>6.8</v>
      </c>
      <c r="Y374" s="123">
        <v>5.4</v>
      </c>
    </row>
    <row r="375" spans="1:25" ht="24">
      <c r="A375" s="34">
        <f t="shared" si="21"/>
        <v>60</v>
      </c>
      <c r="B375" s="122" t="s">
        <v>359</v>
      </c>
      <c r="C375" s="122" t="str">
        <f t="shared" si="22"/>
        <v>Сахалинская область16</v>
      </c>
      <c r="D375" s="122">
        <f t="shared" si="23"/>
        <v>60</v>
      </c>
      <c r="E375" s="122">
        <f t="shared" si="24"/>
        <v>16</v>
      </c>
      <c r="F375" s="123" t="s">
        <v>751</v>
      </c>
      <c r="G375" s="123">
        <v>-25</v>
      </c>
      <c r="H375" s="123">
        <v>-24</v>
      </c>
      <c r="I375" s="123">
        <v>-24</v>
      </c>
      <c r="J375" s="123">
        <v>-22</v>
      </c>
      <c r="K375" s="123">
        <v>-17</v>
      </c>
      <c r="L375" s="123">
        <v>-36</v>
      </c>
      <c r="M375" s="123">
        <v>10.7</v>
      </c>
      <c r="N375" s="123">
        <v>153</v>
      </c>
      <c r="O375" s="123">
        <v>-8.5</v>
      </c>
      <c r="P375" s="123">
        <v>227</v>
      </c>
      <c r="Q375" s="123">
        <v>-4.4</v>
      </c>
      <c r="R375" s="123">
        <v>249</v>
      </c>
      <c r="S375" s="123">
        <v>-3.2</v>
      </c>
      <c r="T375" s="123">
        <v>82</v>
      </c>
      <c r="U375" s="123">
        <v>70</v>
      </c>
      <c r="V375" s="123">
        <v>268</v>
      </c>
      <c r="W375" s="123" t="s">
        <v>691</v>
      </c>
      <c r="X375" s="123">
        <v>3.3</v>
      </c>
      <c r="Y375" s="123">
        <v>2.7</v>
      </c>
    </row>
    <row r="376" spans="1:25" ht="15">
      <c r="A376" s="34">
        <f t="shared" si="21"/>
        <v>61</v>
      </c>
      <c r="B376" s="122" t="s">
        <v>348</v>
      </c>
      <c r="C376" s="122" t="str">
        <f t="shared" si="22"/>
        <v>Свердловская область1</v>
      </c>
      <c r="D376" s="122">
        <f t="shared" si="23"/>
        <v>61</v>
      </c>
      <c r="E376" s="122">
        <f t="shared" si="24"/>
        <v>1</v>
      </c>
      <c r="F376" s="123" t="s">
        <v>349</v>
      </c>
      <c r="G376" s="123">
        <v>-45</v>
      </c>
      <c r="H376" s="123">
        <v>-41</v>
      </c>
      <c r="I376" s="123">
        <v>-40</v>
      </c>
      <c r="J376" s="123">
        <v>-36</v>
      </c>
      <c r="K376" s="123">
        <v>-20</v>
      </c>
      <c r="L376" s="123">
        <v>-52</v>
      </c>
      <c r="M376" s="123">
        <v>9.2</v>
      </c>
      <c r="N376" s="123">
        <v>165</v>
      </c>
      <c r="O376" s="123">
        <v>-10.8</v>
      </c>
      <c r="P376" s="123">
        <v>233</v>
      </c>
      <c r="Q376" s="123">
        <v>-6.4</v>
      </c>
      <c r="R376" s="123">
        <v>252</v>
      </c>
      <c r="S376" s="123">
        <v>-5.3</v>
      </c>
      <c r="T376" s="123">
        <v>79</v>
      </c>
      <c r="U376" s="123">
        <v>78</v>
      </c>
      <c r="V376" s="123">
        <v>114</v>
      </c>
      <c r="W376" s="123" t="s">
        <v>690</v>
      </c>
      <c r="X376" s="123">
        <v>3.1</v>
      </c>
      <c r="Y376" s="123">
        <v>2.5</v>
      </c>
    </row>
    <row r="377" spans="1:25" ht="15">
      <c r="A377" s="34">
        <f t="shared" si="21"/>
        <v>61</v>
      </c>
      <c r="B377" s="122" t="s">
        <v>348</v>
      </c>
      <c r="C377" s="122" t="str">
        <f t="shared" si="22"/>
        <v>Свердловская область2</v>
      </c>
      <c r="D377" s="122">
        <f t="shared" si="23"/>
        <v>61</v>
      </c>
      <c r="E377" s="122">
        <f t="shared" si="24"/>
        <v>2</v>
      </c>
      <c r="F377" s="123" t="s">
        <v>350</v>
      </c>
      <c r="G377" s="123">
        <v>-41</v>
      </c>
      <c r="H377" s="123">
        <v>-38</v>
      </c>
      <c r="I377" s="123">
        <v>-37</v>
      </c>
      <c r="J377" s="123">
        <v>-32</v>
      </c>
      <c r="K377" s="123">
        <v>-18</v>
      </c>
      <c r="L377" s="123">
        <v>-47</v>
      </c>
      <c r="M377" s="123">
        <v>6.8</v>
      </c>
      <c r="N377" s="123">
        <v>158</v>
      </c>
      <c r="O377" s="123">
        <v>-9.2</v>
      </c>
      <c r="P377" s="123">
        <v>221</v>
      </c>
      <c r="Q377" s="123">
        <v>-5.4</v>
      </c>
      <c r="R377" s="123">
        <v>239</v>
      </c>
      <c r="S377" s="123">
        <v>-4.3</v>
      </c>
      <c r="T377" s="123">
        <v>78</v>
      </c>
      <c r="U377" s="123">
        <v>75</v>
      </c>
      <c r="V377" s="123">
        <v>112</v>
      </c>
      <c r="W377" s="123" t="s">
        <v>690</v>
      </c>
      <c r="X377" s="123">
        <v>4.1</v>
      </c>
      <c r="Y377" s="123">
        <v>3.2</v>
      </c>
    </row>
    <row r="378" spans="1:25" ht="15">
      <c r="A378" s="34">
        <f t="shared" si="21"/>
        <v>61</v>
      </c>
      <c r="B378" s="122" t="s">
        <v>348</v>
      </c>
      <c r="C378" s="122" t="str">
        <f t="shared" si="22"/>
        <v>Свердловская область3</v>
      </c>
      <c r="D378" s="122">
        <f t="shared" si="23"/>
        <v>61</v>
      </c>
      <c r="E378" s="122">
        <f t="shared" si="24"/>
        <v>3</v>
      </c>
      <c r="F378" s="123" t="s">
        <v>351</v>
      </c>
      <c r="G378" s="123">
        <v>-46</v>
      </c>
      <c r="H378" s="123">
        <v>-43</v>
      </c>
      <c r="I378" s="123">
        <v>-42</v>
      </c>
      <c r="J378" s="123">
        <v>-39</v>
      </c>
      <c r="K378" s="123">
        <v>-22</v>
      </c>
      <c r="L378" s="123">
        <v>-49</v>
      </c>
      <c r="M378" s="123">
        <v>10.6</v>
      </c>
      <c r="N378" s="123">
        <v>176</v>
      </c>
      <c r="O378" s="123">
        <v>-12.2</v>
      </c>
      <c r="P378" s="123">
        <v>245</v>
      </c>
      <c r="Q378" s="123">
        <v>-7.6</v>
      </c>
      <c r="R378" s="123">
        <v>264</v>
      </c>
      <c r="S378" s="123">
        <v>-6.4</v>
      </c>
      <c r="T378" s="123">
        <v>78</v>
      </c>
      <c r="U378" s="123">
        <v>77</v>
      </c>
      <c r="V378" s="123">
        <v>114</v>
      </c>
      <c r="W378" s="123" t="s">
        <v>691</v>
      </c>
      <c r="X378" s="123">
        <v>2.8</v>
      </c>
      <c r="Y378" s="123">
        <v>1.8</v>
      </c>
    </row>
    <row r="379" spans="1:25" ht="24">
      <c r="A379" s="34">
        <f t="shared" si="21"/>
        <v>61</v>
      </c>
      <c r="B379" s="122" t="s">
        <v>348</v>
      </c>
      <c r="C379" s="122" t="str">
        <f t="shared" si="22"/>
        <v>Свердловская область4</v>
      </c>
      <c r="D379" s="122">
        <f t="shared" si="23"/>
        <v>61</v>
      </c>
      <c r="E379" s="122">
        <f t="shared" si="24"/>
        <v>4</v>
      </c>
      <c r="F379" s="123" t="s">
        <v>352</v>
      </c>
      <c r="G379" s="123">
        <v>-42</v>
      </c>
      <c r="H379" s="123">
        <v>-40</v>
      </c>
      <c r="I379" s="123">
        <v>-38</v>
      </c>
      <c r="J379" s="123">
        <v>-35</v>
      </c>
      <c r="K379" s="123">
        <v>-20</v>
      </c>
      <c r="L379" s="123">
        <v>-46</v>
      </c>
      <c r="M379" s="123">
        <v>8.5</v>
      </c>
      <c r="N379" s="123">
        <v>166</v>
      </c>
      <c r="O379" s="123">
        <v>-10.7</v>
      </c>
      <c r="P379" s="123">
        <v>222</v>
      </c>
      <c r="Q379" s="123">
        <v>-6.9</v>
      </c>
      <c r="R379" s="123">
        <v>240</v>
      </c>
      <c r="S379" s="123">
        <v>-5.7</v>
      </c>
      <c r="T379" s="123">
        <v>78</v>
      </c>
      <c r="U379" s="123">
        <v>76</v>
      </c>
      <c r="V379" s="123">
        <v>116</v>
      </c>
      <c r="W379" s="123" t="s">
        <v>684</v>
      </c>
      <c r="X379" s="123" t="s">
        <v>81</v>
      </c>
      <c r="Y379" s="123">
        <v>3.2</v>
      </c>
    </row>
    <row r="380" spans="1:25" ht="24">
      <c r="A380" s="34">
        <f t="shared" si="21"/>
        <v>61</v>
      </c>
      <c r="B380" s="122" t="s">
        <v>348</v>
      </c>
      <c r="C380" s="122" t="str">
        <f t="shared" si="22"/>
        <v>Свердловская область5</v>
      </c>
      <c r="D380" s="122">
        <f t="shared" si="23"/>
        <v>61</v>
      </c>
      <c r="E380" s="122">
        <f t="shared" si="24"/>
        <v>5</v>
      </c>
      <c r="F380" s="123" t="s">
        <v>752</v>
      </c>
      <c r="G380" s="123"/>
      <c r="H380" s="123"/>
      <c r="I380" s="123"/>
      <c r="J380" s="123"/>
      <c r="K380" s="123"/>
      <c r="L380" s="123"/>
      <c r="M380" s="123"/>
      <c r="N380" s="123"/>
      <c r="O380" s="123"/>
      <c r="P380" s="123"/>
      <c r="Q380" s="123"/>
      <c r="R380" s="123"/>
      <c r="S380" s="123"/>
      <c r="T380" s="123"/>
      <c r="U380" s="123"/>
      <c r="V380" s="123"/>
      <c r="W380" s="123"/>
      <c r="X380" s="123"/>
      <c r="Y380" s="123"/>
    </row>
    <row r="381" spans="1:25" ht="15">
      <c r="A381" s="34">
        <f t="shared" si="21"/>
        <v>61</v>
      </c>
      <c r="B381" s="122" t="s">
        <v>348</v>
      </c>
      <c r="C381" s="122" t="str">
        <f t="shared" si="22"/>
        <v>Свердловская область6</v>
      </c>
      <c r="D381" s="122">
        <f t="shared" si="23"/>
        <v>61</v>
      </c>
      <c r="E381" s="122">
        <f t="shared" si="24"/>
        <v>6</v>
      </c>
      <c r="F381" s="123" t="s">
        <v>353</v>
      </c>
      <c r="G381" s="123">
        <v>-44</v>
      </c>
      <c r="H381" s="123">
        <v>-42</v>
      </c>
      <c r="I381" s="123">
        <v>-40</v>
      </c>
      <c r="J381" s="123">
        <v>-35</v>
      </c>
      <c r="K381" s="123">
        <v>-21</v>
      </c>
      <c r="L381" s="123">
        <v>-51</v>
      </c>
      <c r="M381" s="123">
        <v>9.9</v>
      </c>
      <c r="N381" s="123">
        <v>169</v>
      </c>
      <c r="O381" s="123">
        <v>-11.7</v>
      </c>
      <c r="P381" s="123">
        <v>226</v>
      </c>
      <c r="Q381" s="123">
        <v>-7.7</v>
      </c>
      <c r="R381" s="123">
        <v>245</v>
      </c>
      <c r="S381" s="123">
        <v>-6.4</v>
      </c>
      <c r="T381" s="123">
        <v>80</v>
      </c>
      <c r="U381" s="123">
        <v>77</v>
      </c>
      <c r="V381" s="123">
        <v>106</v>
      </c>
      <c r="W381" s="123" t="s">
        <v>684</v>
      </c>
      <c r="X381" s="123" t="s">
        <v>81</v>
      </c>
      <c r="Y381" s="123">
        <v>3.5</v>
      </c>
    </row>
    <row r="382" spans="1:25" ht="15">
      <c r="A382" s="34">
        <f t="shared" si="21"/>
        <v>61</v>
      </c>
      <c r="B382" s="122" t="s">
        <v>348</v>
      </c>
      <c r="C382" s="122" t="str">
        <f t="shared" si="22"/>
        <v>Свердловская область7</v>
      </c>
      <c r="D382" s="122">
        <f t="shared" si="23"/>
        <v>61</v>
      </c>
      <c r="E382" s="122">
        <f t="shared" si="24"/>
        <v>7</v>
      </c>
      <c r="F382" s="123" t="s">
        <v>354</v>
      </c>
      <c r="G382" s="123">
        <v>-42</v>
      </c>
      <c r="H382" s="123">
        <v>-40</v>
      </c>
      <c r="I382" s="123">
        <v>-38</v>
      </c>
      <c r="J382" s="123">
        <v>-35</v>
      </c>
      <c r="K382" s="123">
        <v>-20</v>
      </c>
      <c r="L382" s="123">
        <v>-51</v>
      </c>
      <c r="M382" s="123">
        <v>8</v>
      </c>
      <c r="N382" s="123">
        <v>171</v>
      </c>
      <c r="O382" s="123">
        <v>-10.4</v>
      </c>
      <c r="P382" s="123">
        <v>235</v>
      </c>
      <c r="Q382" s="123">
        <v>-6.4</v>
      </c>
      <c r="R382" s="123">
        <v>254</v>
      </c>
      <c r="S382" s="123">
        <v>-5.2</v>
      </c>
      <c r="T382" s="123">
        <v>82</v>
      </c>
      <c r="U382" s="123">
        <v>78</v>
      </c>
      <c r="V382" s="123">
        <v>205</v>
      </c>
      <c r="W382" s="123" t="s">
        <v>684</v>
      </c>
      <c r="X382" s="123" t="s">
        <v>81</v>
      </c>
      <c r="Y382" s="123">
        <v>3.2</v>
      </c>
    </row>
    <row r="383" spans="1:25" ht="25.5" customHeight="1">
      <c r="A383" s="34">
        <f t="shared" si="21"/>
        <v>62</v>
      </c>
      <c r="B383" s="122" t="s">
        <v>373</v>
      </c>
      <c r="C383" s="122" t="str">
        <f t="shared" si="22"/>
        <v>Смоленская область1</v>
      </c>
      <c r="D383" s="122">
        <f t="shared" si="23"/>
        <v>62</v>
      </c>
      <c r="E383" s="122">
        <f t="shared" si="24"/>
        <v>1</v>
      </c>
      <c r="F383" s="123" t="s">
        <v>374</v>
      </c>
      <c r="G383" s="123">
        <v>-35</v>
      </c>
      <c r="H383" s="123">
        <v>-32</v>
      </c>
      <c r="I383" s="123">
        <v>-29</v>
      </c>
      <c r="J383" s="123">
        <v>-27</v>
      </c>
      <c r="K383" s="123">
        <v>-15</v>
      </c>
      <c r="L383" s="123">
        <v>-43</v>
      </c>
      <c r="M383" s="123">
        <v>6.3</v>
      </c>
      <c r="N383" s="123">
        <v>145</v>
      </c>
      <c r="O383" s="123">
        <v>-6.1</v>
      </c>
      <c r="P383" s="123">
        <v>217</v>
      </c>
      <c r="Q383" s="123">
        <v>-2.8</v>
      </c>
      <c r="R383" s="123">
        <v>236</v>
      </c>
      <c r="S383" s="123">
        <v>-1.8</v>
      </c>
      <c r="T383" s="123">
        <v>87</v>
      </c>
      <c r="U383" s="123">
        <v>86</v>
      </c>
      <c r="V383" s="123">
        <v>284</v>
      </c>
      <c r="W383" s="123" t="s">
        <v>689</v>
      </c>
      <c r="X383" s="123" t="s">
        <v>81</v>
      </c>
      <c r="Y383" s="123">
        <v>4.4</v>
      </c>
    </row>
    <row r="384" spans="1:25" ht="15">
      <c r="A384" s="34">
        <f t="shared" si="21"/>
        <v>62</v>
      </c>
      <c r="B384" s="122" t="s">
        <v>373</v>
      </c>
      <c r="C384" s="122" t="str">
        <f t="shared" si="22"/>
        <v>Смоленская область2</v>
      </c>
      <c r="D384" s="122">
        <f t="shared" si="23"/>
        <v>62</v>
      </c>
      <c r="E384" s="122">
        <f t="shared" si="24"/>
        <v>2</v>
      </c>
      <c r="F384" s="123" t="s">
        <v>375</v>
      </c>
      <c r="G384" s="123">
        <v>-33</v>
      </c>
      <c r="H384" s="123">
        <v>-28</v>
      </c>
      <c r="I384" s="123">
        <v>-26</v>
      </c>
      <c r="J384" s="123">
        <v>-25</v>
      </c>
      <c r="K384" s="123">
        <v>-12</v>
      </c>
      <c r="L384" s="123">
        <v>-40</v>
      </c>
      <c r="M384" s="123">
        <v>5.6</v>
      </c>
      <c r="N384" s="123">
        <v>136</v>
      </c>
      <c r="O384" s="123">
        <v>-5.3</v>
      </c>
      <c r="P384" s="123">
        <v>209</v>
      </c>
      <c r="Q384" s="123">
        <v>-2</v>
      </c>
      <c r="R384" s="123">
        <v>227</v>
      </c>
      <c r="S384" s="123">
        <v>-1.1</v>
      </c>
      <c r="T384" s="123">
        <v>86</v>
      </c>
      <c r="U384" s="123">
        <v>85</v>
      </c>
      <c r="V384" s="123">
        <v>234</v>
      </c>
      <c r="W384" s="123" t="s">
        <v>690</v>
      </c>
      <c r="X384" s="123">
        <v>3.9</v>
      </c>
      <c r="Y384" s="123">
        <v>3.4</v>
      </c>
    </row>
    <row r="385" spans="1:25" ht="15">
      <c r="A385" s="34">
        <f t="shared" si="21"/>
        <v>63</v>
      </c>
      <c r="B385" s="122" t="s">
        <v>376</v>
      </c>
      <c r="C385" s="122" t="str">
        <f t="shared" si="22"/>
        <v>Ставропольский край1</v>
      </c>
      <c r="D385" s="122">
        <f t="shared" si="23"/>
        <v>63</v>
      </c>
      <c r="E385" s="122">
        <f t="shared" si="24"/>
        <v>1</v>
      </c>
      <c r="F385" s="123" t="s">
        <v>377</v>
      </c>
      <c r="G385" s="123">
        <v>-30</v>
      </c>
      <c r="H385" s="123">
        <v>-26</v>
      </c>
      <c r="I385" s="123">
        <v>-25</v>
      </c>
      <c r="J385" s="123">
        <v>-22</v>
      </c>
      <c r="K385" s="123">
        <v>-10</v>
      </c>
      <c r="L385" s="123">
        <v>-37</v>
      </c>
      <c r="M385" s="123">
        <v>6.2</v>
      </c>
      <c r="N385" s="123">
        <v>88</v>
      </c>
      <c r="O385" s="123">
        <v>-3</v>
      </c>
      <c r="P385" s="123">
        <v>163</v>
      </c>
      <c r="Q385" s="123">
        <v>0.1</v>
      </c>
      <c r="R385" s="123">
        <v>180</v>
      </c>
      <c r="S385" s="123">
        <v>1</v>
      </c>
      <c r="T385" s="123">
        <v>86</v>
      </c>
      <c r="U385" s="123">
        <v>83</v>
      </c>
      <c r="V385" s="123">
        <v>115</v>
      </c>
      <c r="W385" s="123" t="s">
        <v>693</v>
      </c>
      <c r="X385" s="123">
        <v>4.6</v>
      </c>
      <c r="Y385" s="123">
        <v>3.1</v>
      </c>
    </row>
    <row r="386" spans="1:25" ht="15">
      <c r="A386" s="34">
        <f t="shared" si="21"/>
        <v>63</v>
      </c>
      <c r="B386" s="122" t="s">
        <v>376</v>
      </c>
      <c r="C386" s="122" t="str">
        <f t="shared" si="22"/>
        <v>Ставропольский край2</v>
      </c>
      <c r="D386" s="122">
        <f t="shared" si="23"/>
        <v>63</v>
      </c>
      <c r="E386" s="122">
        <f t="shared" si="24"/>
        <v>2</v>
      </c>
      <c r="F386" s="123" t="s">
        <v>378</v>
      </c>
      <c r="G386" s="123">
        <v>-22</v>
      </c>
      <c r="H386" s="123">
        <v>-20</v>
      </c>
      <c r="I386" s="123">
        <v>-18</v>
      </c>
      <c r="J386" s="123">
        <v>-16</v>
      </c>
      <c r="K386" s="123">
        <v>-6</v>
      </c>
      <c r="L386" s="123">
        <v>-29</v>
      </c>
      <c r="M386" s="123">
        <v>9.4</v>
      </c>
      <c r="N386" s="123">
        <v>91</v>
      </c>
      <c r="O386" s="123">
        <v>-2.4</v>
      </c>
      <c r="P386" s="123">
        <v>179</v>
      </c>
      <c r="Q386" s="123">
        <v>0.4</v>
      </c>
      <c r="R386" s="123">
        <v>201</v>
      </c>
      <c r="S386" s="123">
        <v>1.6</v>
      </c>
      <c r="T386" s="123">
        <v>70</v>
      </c>
      <c r="U386" s="123">
        <v>56</v>
      </c>
      <c r="V386" s="123" t="s">
        <v>685</v>
      </c>
      <c r="W386" s="123" t="s">
        <v>686</v>
      </c>
      <c r="X386" s="123" t="s">
        <v>81</v>
      </c>
      <c r="Y386" s="123">
        <v>2.3</v>
      </c>
    </row>
    <row r="387" spans="1:25" ht="15">
      <c r="A387" s="34">
        <f t="shared" si="21"/>
        <v>63</v>
      </c>
      <c r="B387" s="122" t="s">
        <v>376</v>
      </c>
      <c r="C387" s="122" t="str">
        <f t="shared" si="22"/>
        <v>Ставропольский край3</v>
      </c>
      <c r="D387" s="122">
        <f t="shared" si="23"/>
        <v>63</v>
      </c>
      <c r="E387" s="122">
        <f t="shared" si="24"/>
        <v>3</v>
      </c>
      <c r="F387" s="123" t="s">
        <v>379</v>
      </c>
      <c r="G387" s="123">
        <v>-23</v>
      </c>
      <c r="H387" s="123">
        <v>-21</v>
      </c>
      <c r="I387" s="123">
        <v>-20</v>
      </c>
      <c r="J387" s="123">
        <v>-18</v>
      </c>
      <c r="K387" s="123">
        <v>-6</v>
      </c>
      <c r="L387" s="123">
        <v>-36</v>
      </c>
      <c r="M387" s="123">
        <v>8</v>
      </c>
      <c r="N387" s="123">
        <v>92</v>
      </c>
      <c r="O387" s="123">
        <v>-3.2</v>
      </c>
      <c r="P387" s="123">
        <v>168</v>
      </c>
      <c r="Q387" s="123">
        <v>0.1</v>
      </c>
      <c r="R387" s="123">
        <v>186</v>
      </c>
      <c r="S387" s="123">
        <v>1</v>
      </c>
      <c r="T387" s="123">
        <v>84</v>
      </c>
      <c r="U387" s="123">
        <v>81</v>
      </c>
      <c r="V387" s="123">
        <v>152</v>
      </c>
      <c r="W387" s="123" t="s">
        <v>693</v>
      </c>
      <c r="X387" s="123" t="s">
        <v>81</v>
      </c>
      <c r="Y387" s="123">
        <v>4.1</v>
      </c>
    </row>
    <row r="388" spans="1:25" ht="15">
      <c r="A388" s="34">
        <f t="shared" si="21"/>
        <v>63</v>
      </c>
      <c r="B388" s="122" t="s">
        <v>376</v>
      </c>
      <c r="C388" s="122" t="str">
        <f t="shared" si="22"/>
        <v>Ставропольский край4</v>
      </c>
      <c r="D388" s="122">
        <f t="shared" si="23"/>
        <v>63</v>
      </c>
      <c r="E388" s="122">
        <f t="shared" si="24"/>
        <v>4</v>
      </c>
      <c r="F388" s="123" t="s">
        <v>380</v>
      </c>
      <c r="G388" s="123">
        <v>-26</v>
      </c>
      <c r="H388" s="123">
        <v>-23</v>
      </c>
      <c r="I388" s="123">
        <v>-22</v>
      </c>
      <c r="J388" s="123">
        <v>-20</v>
      </c>
      <c r="K388" s="123">
        <v>-7</v>
      </c>
      <c r="L388" s="123">
        <v>-33</v>
      </c>
      <c r="M388" s="123">
        <v>8.3</v>
      </c>
      <c r="N388" s="123">
        <v>97</v>
      </c>
      <c r="O388" s="123">
        <v>-2.7</v>
      </c>
      <c r="P388" s="123">
        <v>175</v>
      </c>
      <c r="Q388" s="123">
        <v>0.2</v>
      </c>
      <c r="R388" s="123">
        <v>191</v>
      </c>
      <c r="S388" s="123">
        <v>0.9</v>
      </c>
      <c r="T388" s="123">
        <v>83</v>
      </c>
      <c r="U388" s="123">
        <v>73</v>
      </c>
      <c r="V388" s="123">
        <v>114</v>
      </c>
      <c r="W388" s="123" t="s">
        <v>693</v>
      </c>
      <c r="X388" s="123">
        <v>6.3</v>
      </c>
      <c r="Y388" s="123">
        <v>3.4</v>
      </c>
    </row>
    <row r="389" spans="1:25" ht="15">
      <c r="A389" s="34">
        <f t="shared" si="21"/>
        <v>63</v>
      </c>
      <c r="B389" s="122" t="s">
        <v>376</v>
      </c>
      <c r="C389" s="122" t="str">
        <f t="shared" si="22"/>
        <v>Ставропольский край5</v>
      </c>
      <c r="D389" s="122">
        <f t="shared" si="23"/>
        <v>63</v>
      </c>
      <c r="E389" s="122">
        <f t="shared" si="24"/>
        <v>5</v>
      </c>
      <c r="F389" s="123" t="s">
        <v>381</v>
      </c>
      <c r="G389" s="123">
        <v>-25</v>
      </c>
      <c r="H389" s="123">
        <v>-23</v>
      </c>
      <c r="I389" s="123">
        <v>-22</v>
      </c>
      <c r="J389" s="123">
        <v>-18</v>
      </c>
      <c r="K389" s="123">
        <v>-6</v>
      </c>
      <c r="L389" s="123">
        <v>-31</v>
      </c>
      <c r="M389" s="123">
        <v>6.6</v>
      </c>
      <c r="N389" s="123">
        <v>91</v>
      </c>
      <c r="O389" s="123">
        <v>-2.2</v>
      </c>
      <c r="P389" s="123">
        <v>168</v>
      </c>
      <c r="Q389" s="123">
        <v>0.5</v>
      </c>
      <c r="R389" s="123">
        <v>185</v>
      </c>
      <c r="S389" s="123">
        <v>1.3</v>
      </c>
      <c r="T389" s="123">
        <v>84</v>
      </c>
      <c r="U389" s="123">
        <v>78</v>
      </c>
      <c r="V389" s="123">
        <v>159</v>
      </c>
      <c r="W389" s="123" t="s">
        <v>693</v>
      </c>
      <c r="X389" s="123">
        <v>7.4</v>
      </c>
      <c r="Y389" s="123">
        <v>4</v>
      </c>
    </row>
    <row r="390" spans="1:25" ht="15">
      <c r="A390" s="34">
        <f t="shared" si="21"/>
        <v>64</v>
      </c>
      <c r="B390" s="122" t="s">
        <v>382</v>
      </c>
      <c r="C390" s="122" t="str">
        <f t="shared" si="22"/>
        <v>Тамбовская область1</v>
      </c>
      <c r="D390" s="122">
        <f t="shared" si="23"/>
        <v>64</v>
      </c>
      <c r="E390" s="122">
        <f t="shared" si="24"/>
        <v>1</v>
      </c>
      <c r="F390" s="123" t="s">
        <v>383</v>
      </c>
      <c r="G390" s="123">
        <v>-34</v>
      </c>
      <c r="H390" s="123">
        <v>-32</v>
      </c>
      <c r="I390" s="123">
        <v>-30</v>
      </c>
      <c r="J390" s="123">
        <v>-28</v>
      </c>
      <c r="K390" s="123">
        <v>-16</v>
      </c>
      <c r="L390" s="123">
        <v>-39</v>
      </c>
      <c r="M390" s="123">
        <v>6.7</v>
      </c>
      <c r="N390" s="123">
        <v>140</v>
      </c>
      <c r="O390" s="123">
        <v>-7</v>
      </c>
      <c r="P390" s="123">
        <v>201</v>
      </c>
      <c r="Q390" s="123">
        <v>-3.7</v>
      </c>
      <c r="R390" s="123">
        <v>217</v>
      </c>
      <c r="S390" s="123">
        <v>-2.7</v>
      </c>
      <c r="T390" s="123">
        <v>84</v>
      </c>
      <c r="U390" s="123">
        <v>83</v>
      </c>
      <c r="V390" s="123">
        <v>194</v>
      </c>
      <c r="W390" s="123" t="s">
        <v>689</v>
      </c>
      <c r="X390" s="123">
        <v>4.7</v>
      </c>
      <c r="Y390" s="123">
        <v>4</v>
      </c>
    </row>
    <row r="391" spans="1:25" ht="15">
      <c r="A391" s="34">
        <f t="shared" si="21"/>
        <v>65</v>
      </c>
      <c r="B391" s="122" t="s">
        <v>388</v>
      </c>
      <c r="C391" s="122" t="str">
        <f t="shared" si="22"/>
        <v>Тверская область1</v>
      </c>
      <c r="D391" s="122">
        <f t="shared" si="23"/>
        <v>65</v>
      </c>
      <c r="E391" s="122">
        <f t="shared" si="24"/>
        <v>1</v>
      </c>
      <c r="F391" s="123" t="s">
        <v>389</v>
      </c>
      <c r="G391" s="123">
        <v>-38</v>
      </c>
      <c r="H391" s="123">
        <v>-34</v>
      </c>
      <c r="I391" s="123">
        <v>-34</v>
      </c>
      <c r="J391" s="123">
        <v>-31</v>
      </c>
      <c r="K391" s="123">
        <v>-16</v>
      </c>
      <c r="L391" s="123">
        <v>-52</v>
      </c>
      <c r="M391" s="123">
        <v>6.8</v>
      </c>
      <c r="N391" s="123">
        <v>151</v>
      </c>
      <c r="O391" s="123">
        <v>-6.8</v>
      </c>
      <c r="P391" s="123">
        <v>222</v>
      </c>
      <c r="Q391" s="123">
        <v>-3.4</v>
      </c>
      <c r="R391" s="123">
        <v>240</v>
      </c>
      <c r="S391" s="123">
        <v>-2.4</v>
      </c>
      <c r="T391" s="123">
        <v>84</v>
      </c>
      <c r="U391" s="123">
        <v>84</v>
      </c>
      <c r="V391" s="123">
        <v>169</v>
      </c>
      <c r="W391" s="123" t="s">
        <v>684</v>
      </c>
      <c r="X391" s="123">
        <v>5</v>
      </c>
      <c r="Y391" s="123">
        <v>4</v>
      </c>
    </row>
    <row r="392" spans="1:25" ht="15">
      <c r="A392" s="34">
        <f t="shared" si="21"/>
        <v>65</v>
      </c>
      <c r="B392" s="122" t="s">
        <v>388</v>
      </c>
      <c r="C392" s="122" t="str">
        <f t="shared" si="22"/>
        <v>Тверская область2</v>
      </c>
      <c r="D392" s="122">
        <f t="shared" si="23"/>
        <v>65</v>
      </c>
      <c r="E392" s="122">
        <f t="shared" si="24"/>
        <v>2</v>
      </c>
      <c r="F392" s="123" t="s">
        <v>391</v>
      </c>
      <c r="G392" s="123">
        <v>-37</v>
      </c>
      <c r="H392" s="123">
        <v>-33</v>
      </c>
      <c r="I392" s="123">
        <v>-31</v>
      </c>
      <c r="J392" s="123">
        <v>-28</v>
      </c>
      <c r="K392" s="123">
        <v>-15</v>
      </c>
      <c r="L392" s="123">
        <v>-47</v>
      </c>
      <c r="M392" s="123">
        <v>6.6</v>
      </c>
      <c r="N392" s="123">
        <v>144</v>
      </c>
      <c r="O392" s="123">
        <v>-6.1</v>
      </c>
      <c r="P392" s="123">
        <v>217</v>
      </c>
      <c r="Q392" s="123">
        <v>-2.7</v>
      </c>
      <c r="R392" s="123">
        <v>236</v>
      </c>
      <c r="S392" s="123">
        <v>-1.8</v>
      </c>
      <c r="T392" s="123">
        <v>85</v>
      </c>
      <c r="U392" s="123">
        <v>85</v>
      </c>
      <c r="V392" s="123">
        <v>210</v>
      </c>
      <c r="W392" s="123" t="s">
        <v>686</v>
      </c>
      <c r="X392" s="123" t="s">
        <v>81</v>
      </c>
      <c r="Y392" s="123">
        <v>3.6</v>
      </c>
    </row>
    <row r="393" spans="1:25" ht="15">
      <c r="A393" s="34">
        <f aca="true" t="shared" si="25" ref="A393:A456">D393</f>
        <v>65</v>
      </c>
      <c r="B393" s="122" t="s">
        <v>388</v>
      </c>
      <c r="C393" s="122" t="str">
        <f aca="true" t="shared" si="26" ref="C393:C456">B393&amp;E393</f>
        <v>Тверская область3</v>
      </c>
      <c r="D393" s="122">
        <f aca="true" t="shared" si="27" ref="D393:D456">IF(B392=B393,D392,D392+1)</f>
        <v>65</v>
      </c>
      <c r="E393" s="122">
        <f t="shared" si="24"/>
        <v>3</v>
      </c>
      <c r="F393" s="123" t="s">
        <v>390</v>
      </c>
      <c r="G393" s="123">
        <v>-37</v>
      </c>
      <c r="H393" s="123">
        <v>-33</v>
      </c>
      <c r="I393" s="123">
        <v>-33</v>
      </c>
      <c r="J393" s="123">
        <v>-29</v>
      </c>
      <c r="K393" s="123">
        <v>-15</v>
      </c>
      <c r="L393" s="123">
        <v>-50</v>
      </c>
      <c r="M393" s="123">
        <v>7.2</v>
      </c>
      <c r="N393" s="123">
        <v>146</v>
      </c>
      <c r="O393" s="123">
        <v>-6.4</v>
      </c>
      <c r="P393" s="123">
        <v>218</v>
      </c>
      <c r="Q393" s="123">
        <v>-3</v>
      </c>
      <c r="R393" s="123">
        <v>236</v>
      </c>
      <c r="S393" s="123">
        <v>-2</v>
      </c>
      <c r="T393" s="123">
        <v>85</v>
      </c>
      <c r="U393" s="123">
        <v>85</v>
      </c>
      <c r="V393" s="123">
        <v>206</v>
      </c>
      <c r="W393" s="123" t="s">
        <v>684</v>
      </c>
      <c r="X393" s="123">
        <v>6.2</v>
      </c>
      <c r="Y393" s="123">
        <v>4.1</v>
      </c>
    </row>
    <row r="394" spans="1:25" ht="24">
      <c r="A394" s="34">
        <f t="shared" si="25"/>
        <v>66</v>
      </c>
      <c r="B394" s="122" t="s">
        <v>392</v>
      </c>
      <c r="C394" s="122" t="str">
        <f t="shared" si="26"/>
        <v>Томская область1</v>
      </c>
      <c r="D394" s="122">
        <f t="shared" si="27"/>
        <v>66</v>
      </c>
      <c r="E394" s="122">
        <f aca="true" t="shared" si="28" ref="E394:E457">IF(D393=D394,E393+1,1)</f>
        <v>1</v>
      </c>
      <c r="F394" s="123" t="s">
        <v>393</v>
      </c>
      <c r="G394" s="123">
        <v>-49</v>
      </c>
      <c r="H394" s="123">
        <v>-46</v>
      </c>
      <c r="I394" s="123">
        <v>-44</v>
      </c>
      <c r="J394" s="123">
        <v>-43</v>
      </c>
      <c r="K394" s="123">
        <v>-25</v>
      </c>
      <c r="L394" s="123">
        <v>-53</v>
      </c>
      <c r="M394" s="123">
        <v>9</v>
      </c>
      <c r="N394" s="123">
        <v>196</v>
      </c>
      <c r="O394" s="123">
        <v>-13.4</v>
      </c>
      <c r="P394" s="123">
        <v>252</v>
      </c>
      <c r="Q394" s="123">
        <v>-9.5</v>
      </c>
      <c r="R394" s="123">
        <v>269</v>
      </c>
      <c r="S394" s="123">
        <v>-8.4</v>
      </c>
      <c r="T394" s="123">
        <v>81</v>
      </c>
      <c r="U394" s="123">
        <v>81</v>
      </c>
      <c r="V394" s="123">
        <v>114</v>
      </c>
      <c r="W394" s="123" t="s">
        <v>684</v>
      </c>
      <c r="X394" s="123">
        <v>3.9</v>
      </c>
      <c r="Y394" s="123">
        <v>3.5</v>
      </c>
    </row>
    <row r="395" spans="1:25" ht="15">
      <c r="A395" s="34">
        <f t="shared" si="25"/>
        <v>66</v>
      </c>
      <c r="B395" s="122" t="s">
        <v>392</v>
      </c>
      <c r="C395" s="122" t="str">
        <f t="shared" si="26"/>
        <v>Томская область2</v>
      </c>
      <c r="D395" s="122">
        <f t="shared" si="27"/>
        <v>66</v>
      </c>
      <c r="E395" s="122">
        <f t="shared" si="28"/>
        <v>2</v>
      </c>
      <c r="F395" s="123" t="s">
        <v>394</v>
      </c>
      <c r="G395" s="123">
        <v>-47</v>
      </c>
      <c r="H395" s="123">
        <v>-45</v>
      </c>
      <c r="I395" s="123">
        <v>-43</v>
      </c>
      <c r="J395" s="123">
        <v>-42</v>
      </c>
      <c r="K395" s="123">
        <v>-24</v>
      </c>
      <c r="L395" s="123">
        <v>-51</v>
      </c>
      <c r="M395" s="123">
        <v>8.6</v>
      </c>
      <c r="N395" s="123">
        <v>185</v>
      </c>
      <c r="O395" s="123">
        <v>-12.9</v>
      </c>
      <c r="P395" s="123">
        <v>243</v>
      </c>
      <c r="Q395" s="123">
        <v>-8.8</v>
      </c>
      <c r="R395" s="123">
        <v>260</v>
      </c>
      <c r="S395" s="123">
        <v>-7.7</v>
      </c>
      <c r="T395" s="123">
        <v>80</v>
      </c>
      <c r="U395" s="123">
        <v>80</v>
      </c>
      <c r="V395" s="123">
        <v>123</v>
      </c>
      <c r="W395" s="123" t="s">
        <v>686</v>
      </c>
      <c r="X395" s="123">
        <v>3.1</v>
      </c>
      <c r="Y395" s="123">
        <v>2.9</v>
      </c>
    </row>
    <row r="396" spans="1:25" ht="24">
      <c r="A396" s="34">
        <f t="shared" si="25"/>
        <v>66</v>
      </c>
      <c r="B396" s="122" t="s">
        <v>392</v>
      </c>
      <c r="C396" s="122" t="str">
        <f t="shared" si="26"/>
        <v>Томская область3</v>
      </c>
      <c r="D396" s="122">
        <f t="shared" si="27"/>
        <v>66</v>
      </c>
      <c r="E396" s="122">
        <f t="shared" si="28"/>
        <v>3</v>
      </c>
      <c r="F396" s="123" t="s">
        <v>395</v>
      </c>
      <c r="G396" s="123">
        <v>-47</v>
      </c>
      <c r="H396" s="123">
        <v>-46</v>
      </c>
      <c r="I396" s="123">
        <v>-44</v>
      </c>
      <c r="J396" s="123">
        <v>-41</v>
      </c>
      <c r="K396" s="123">
        <v>-23</v>
      </c>
      <c r="L396" s="123">
        <v>-51</v>
      </c>
      <c r="M396" s="123">
        <v>8.6</v>
      </c>
      <c r="N396" s="123">
        <v>185</v>
      </c>
      <c r="O396" s="123">
        <v>-12.8</v>
      </c>
      <c r="P396" s="123">
        <v>243</v>
      </c>
      <c r="Q396" s="123">
        <v>-8.8</v>
      </c>
      <c r="R396" s="123">
        <v>260</v>
      </c>
      <c r="S396" s="123">
        <v>-7.6</v>
      </c>
      <c r="T396" s="123">
        <v>81</v>
      </c>
      <c r="U396" s="123">
        <v>80</v>
      </c>
      <c r="V396" s="123">
        <v>136</v>
      </c>
      <c r="W396" s="123" t="s">
        <v>686</v>
      </c>
      <c r="X396" s="123">
        <v>3.2</v>
      </c>
      <c r="Y396" s="123">
        <v>2.7</v>
      </c>
    </row>
    <row r="397" spans="1:25" ht="15">
      <c r="A397" s="34">
        <f t="shared" si="25"/>
        <v>66</v>
      </c>
      <c r="B397" s="122" t="s">
        <v>392</v>
      </c>
      <c r="C397" s="122" t="str">
        <f t="shared" si="26"/>
        <v>Томская область4</v>
      </c>
      <c r="D397" s="122">
        <f t="shared" si="27"/>
        <v>66</v>
      </c>
      <c r="E397" s="122">
        <f t="shared" si="28"/>
        <v>4</v>
      </c>
      <c r="F397" s="123" t="s">
        <v>396</v>
      </c>
      <c r="G397" s="123">
        <v>-44</v>
      </c>
      <c r="H397" s="123">
        <v>-43</v>
      </c>
      <c r="I397" s="123">
        <v>-41</v>
      </c>
      <c r="J397" s="123">
        <v>-39</v>
      </c>
      <c r="K397" s="123">
        <v>-22</v>
      </c>
      <c r="L397" s="123">
        <v>-55</v>
      </c>
      <c r="M397" s="123">
        <v>8.2</v>
      </c>
      <c r="N397" s="123">
        <v>176</v>
      </c>
      <c r="O397" s="123">
        <v>-11.8</v>
      </c>
      <c r="P397" s="123">
        <v>233</v>
      </c>
      <c r="Q397" s="123">
        <v>-7.9</v>
      </c>
      <c r="R397" s="123">
        <v>249</v>
      </c>
      <c r="S397" s="123">
        <v>-6.8</v>
      </c>
      <c r="T397" s="123">
        <v>79</v>
      </c>
      <c r="U397" s="123">
        <v>78</v>
      </c>
      <c r="V397" s="123">
        <v>171</v>
      </c>
      <c r="W397" s="123" t="s">
        <v>686</v>
      </c>
      <c r="X397" s="123">
        <v>2.4</v>
      </c>
      <c r="Y397" s="123">
        <v>2.2</v>
      </c>
    </row>
    <row r="398" spans="1:25" ht="15">
      <c r="A398" s="34">
        <f t="shared" si="25"/>
        <v>66</v>
      </c>
      <c r="B398" s="122" t="s">
        <v>392</v>
      </c>
      <c r="C398" s="122" t="str">
        <f t="shared" si="26"/>
        <v>Томская область5</v>
      </c>
      <c r="D398" s="122">
        <f t="shared" si="27"/>
        <v>66</v>
      </c>
      <c r="E398" s="122">
        <f t="shared" si="28"/>
        <v>5</v>
      </c>
      <c r="F398" s="123" t="s">
        <v>397</v>
      </c>
      <c r="G398" s="123">
        <v>-48</v>
      </c>
      <c r="H398" s="123">
        <v>-47</v>
      </c>
      <c r="I398" s="123">
        <v>-44</v>
      </c>
      <c r="J398" s="123">
        <v>-43</v>
      </c>
      <c r="K398" s="123">
        <v>-25</v>
      </c>
      <c r="L398" s="123">
        <v>-52</v>
      </c>
      <c r="M398" s="123">
        <v>9</v>
      </c>
      <c r="N398" s="123">
        <v>190</v>
      </c>
      <c r="O398" s="123">
        <v>-13.5</v>
      </c>
      <c r="P398" s="123">
        <v>249</v>
      </c>
      <c r="Q398" s="123">
        <v>-9.3</v>
      </c>
      <c r="R398" s="123">
        <v>264</v>
      </c>
      <c r="S398" s="123">
        <v>-8.3</v>
      </c>
      <c r="T398" s="123">
        <v>80</v>
      </c>
      <c r="U398" s="123">
        <v>80</v>
      </c>
      <c r="V398" s="123">
        <v>155</v>
      </c>
      <c r="W398" s="123" t="s">
        <v>686</v>
      </c>
      <c r="X398" s="123">
        <v>2.8</v>
      </c>
      <c r="Y398" s="123">
        <v>2.2</v>
      </c>
    </row>
    <row r="399" spans="1:25" ht="15">
      <c r="A399" s="34">
        <f t="shared" si="25"/>
        <v>67</v>
      </c>
      <c r="B399" s="122" t="s">
        <v>400</v>
      </c>
      <c r="C399" s="122" t="str">
        <f t="shared" si="26"/>
        <v>Тульская область1</v>
      </c>
      <c r="D399" s="122">
        <f t="shared" si="27"/>
        <v>67</v>
      </c>
      <c r="E399" s="122">
        <f t="shared" si="28"/>
        <v>1</v>
      </c>
      <c r="F399" s="123" t="s">
        <v>401</v>
      </c>
      <c r="G399" s="123">
        <v>-35</v>
      </c>
      <c r="H399" s="123">
        <v>-31</v>
      </c>
      <c r="I399" s="123">
        <v>-30</v>
      </c>
      <c r="J399" s="123">
        <v>-27</v>
      </c>
      <c r="K399" s="123">
        <v>-15</v>
      </c>
      <c r="L399" s="123">
        <v>-42</v>
      </c>
      <c r="M399" s="123">
        <v>6.8</v>
      </c>
      <c r="N399" s="123">
        <v>140</v>
      </c>
      <c r="O399" s="123">
        <v>-6.4</v>
      </c>
      <c r="P399" s="123">
        <v>207</v>
      </c>
      <c r="Q399" s="123">
        <v>-3</v>
      </c>
      <c r="R399" s="123">
        <v>224</v>
      </c>
      <c r="S399" s="123">
        <v>-2.1</v>
      </c>
      <c r="T399" s="123">
        <v>83</v>
      </c>
      <c r="U399" s="123">
        <v>82</v>
      </c>
      <c r="V399" s="123">
        <v>187</v>
      </c>
      <c r="W399" s="123" t="s">
        <v>689</v>
      </c>
      <c r="X399" s="123">
        <v>4.9</v>
      </c>
      <c r="Y399" s="123">
        <v>4</v>
      </c>
    </row>
    <row r="400" spans="1:25" ht="48">
      <c r="A400" s="34">
        <f t="shared" si="25"/>
        <v>68</v>
      </c>
      <c r="B400" s="122" t="s">
        <v>402</v>
      </c>
      <c r="C400" s="122" t="str">
        <f t="shared" si="26"/>
        <v>Тюменская область1</v>
      </c>
      <c r="D400" s="122">
        <f t="shared" si="27"/>
        <v>68</v>
      </c>
      <c r="E400" s="122">
        <f t="shared" si="28"/>
        <v>1</v>
      </c>
      <c r="F400" s="123" t="s">
        <v>753</v>
      </c>
      <c r="G400" s="123">
        <v>-50</v>
      </c>
      <c r="H400" s="123">
        <v>-45</v>
      </c>
      <c r="I400" s="123">
        <v>-45</v>
      </c>
      <c r="J400" s="123">
        <v>-42</v>
      </c>
      <c r="K400" s="123">
        <v>-25</v>
      </c>
      <c r="L400" s="123">
        <v>-53</v>
      </c>
      <c r="M400" s="123">
        <v>8.8</v>
      </c>
      <c r="N400" s="123">
        <v>208</v>
      </c>
      <c r="O400" s="123">
        <v>-13.8</v>
      </c>
      <c r="P400" s="123">
        <v>266</v>
      </c>
      <c r="Q400" s="123">
        <v>-9.9</v>
      </c>
      <c r="R400" s="123">
        <v>284</v>
      </c>
      <c r="S400" s="123">
        <v>-8.7</v>
      </c>
      <c r="T400" s="123">
        <v>81</v>
      </c>
      <c r="U400" s="123">
        <v>81</v>
      </c>
      <c r="V400" s="123">
        <v>131</v>
      </c>
      <c r="W400" s="123" t="s">
        <v>686</v>
      </c>
      <c r="X400" s="123">
        <v>3.9</v>
      </c>
      <c r="Y400" s="123">
        <v>4</v>
      </c>
    </row>
    <row r="401" spans="1:25" ht="15">
      <c r="A401" s="34">
        <f t="shared" si="25"/>
        <v>68</v>
      </c>
      <c r="B401" s="122" t="s">
        <v>402</v>
      </c>
      <c r="C401" s="122" t="str">
        <f t="shared" si="26"/>
        <v>Тюменская область2</v>
      </c>
      <c r="D401" s="122">
        <f t="shared" si="27"/>
        <v>68</v>
      </c>
      <c r="E401" s="122">
        <f t="shared" si="28"/>
        <v>2</v>
      </c>
      <c r="F401" s="123" t="s">
        <v>403</v>
      </c>
      <c r="G401" s="123">
        <v>-47</v>
      </c>
      <c r="H401" s="123">
        <v>-45</v>
      </c>
      <c r="I401" s="123">
        <v>-44</v>
      </c>
      <c r="J401" s="123">
        <v>-40</v>
      </c>
      <c r="K401" s="123">
        <v>-24</v>
      </c>
      <c r="L401" s="123">
        <v>-51</v>
      </c>
      <c r="M401" s="123">
        <v>8.4</v>
      </c>
      <c r="N401" s="123">
        <v>179</v>
      </c>
      <c r="O401" s="123">
        <v>-12.1</v>
      </c>
      <c r="P401" s="123">
        <v>241</v>
      </c>
      <c r="Q401" s="123">
        <v>-8</v>
      </c>
      <c r="R401" s="123">
        <v>258</v>
      </c>
      <c r="S401" s="123">
        <v>-6.8</v>
      </c>
      <c r="T401" s="123">
        <v>81</v>
      </c>
      <c r="U401" s="123">
        <v>80</v>
      </c>
      <c r="V401" s="123">
        <v>115</v>
      </c>
      <c r="W401" s="123" t="s">
        <v>686</v>
      </c>
      <c r="X401" s="123">
        <v>4.6</v>
      </c>
      <c r="Y401" s="123" t="s">
        <v>685</v>
      </c>
    </row>
    <row r="402" spans="1:25" ht="48">
      <c r="A402" s="34">
        <f t="shared" si="25"/>
        <v>68</v>
      </c>
      <c r="B402" s="122" t="s">
        <v>402</v>
      </c>
      <c r="C402" s="122" t="str">
        <f t="shared" si="26"/>
        <v>Тюменская область3</v>
      </c>
      <c r="D402" s="122">
        <f t="shared" si="27"/>
        <v>68</v>
      </c>
      <c r="E402" s="122">
        <f t="shared" si="28"/>
        <v>3</v>
      </c>
      <c r="F402" s="123" t="s">
        <v>754</v>
      </c>
      <c r="G402" s="123">
        <v>-47</v>
      </c>
      <c r="H402" s="123">
        <v>-44</v>
      </c>
      <c r="I402" s="123">
        <v>-44</v>
      </c>
      <c r="J402" s="123">
        <v>-40</v>
      </c>
      <c r="K402" s="123">
        <v>-25</v>
      </c>
      <c r="L402" s="123">
        <v>-49</v>
      </c>
      <c r="M402" s="123">
        <v>8.9</v>
      </c>
      <c r="N402" s="123">
        <v>183</v>
      </c>
      <c r="O402" s="123">
        <v>-12.3</v>
      </c>
      <c r="P402" s="123">
        <v>238</v>
      </c>
      <c r="Q402" s="123">
        <v>-8.6</v>
      </c>
      <c r="R402" s="123">
        <v>256</v>
      </c>
      <c r="S402" s="123">
        <v>-7.4</v>
      </c>
      <c r="T402" s="123">
        <v>84</v>
      </c>
      <c r="U402" s="123">
        <v>84</v>
      </c>
      <c r="V402" s="123">
        <v>107</v>
      </c>
      <c r="W402" s="123" t="s">
        <v>686</v>
      </c>
      <c r="X402" s="123">
        <v>4.7</v>
      </c>
      <c r="Y402" s="123">
        <v>3.8</v>
      </c>
    </row>
    <row r="403" spans="1:25" ht="15">
      <c r="A403" s="34">
        <f t="shared" si="25"/>
        <v>68</v>
      </c>
      <c r="B403" s="122" t="s">
        <v>402</v>
      </c>
      <c r="C403" s="122" t="str">
        <f t="shared" si="26"/>
        <v>Тюменская область4</v>
      </c>
      <c r="D403" s="122">
        <f t="shared" si="27"/>
        <v>68</v>
      </c>
      <c r="E403" s="122">
        <f t="shared" si="28"/>
        <v>4</v>
      </c>
      <c r="F403" s="123" t="s">
        <v>404</v>
      </c>
      <c r="G403" s="123">
        <v>-45</v>
      </c>
      <c r="H403" s="123">
        <v>-43</v>
      </c>
      <c r="I403" s="123">
        <v>-41</v>
      </c>
      <c r="J403" s="123">
        <v>-37</v>
      </c>
      <c r="K403" s="123">
        <v>-21</v>
      </c>
      <c r="L403" s="123">
        <v>-48</v>
      </c>
      <c r="M403" s="123">
        <v>7.9</v>
      </c>
      <c r="N403" s="123">
        <v>176</v>
      </c>
      <c r="O403" s="123">
        <v>-11.4</v>
      </c>
      <c r="P403" s="123">
        <v>237</v>
      </c>
      <c r="Q403" s="123">
        <v>-7.4</v>
      </c>
      <c r="R403" s="123">
        <v>255</v>
      </c>
      <c r="S403" s="123">
        <v>-6.3</v>
      </c>
      <c r="T403" s="123">
        <v>80</v>
      </c>
      <c r="U403" s="123">
        <v>79</v>
      </c>
      <c r="V403" s="123">
        <v>115</v>
      </c>
      <c r="W403" s="123" t="s">
        <v>686</v>
      </c>
      <c r="X403" s="123">
        <v>2.9</v>
      </c>
      <c r="Y403" s="123">
        <v>3.1</v>
      </c>
    </row>
    <row r="404" spans="1:25" ht="15">
      <c r="A404" s="34">
        <f t="shared" si="25"/>
        <v>68</v>
      </c>
      <c r="B404" s="122" t="s">
        <v>402</v>
      </c>
      <c r="C404" s="122" t="str">
        <f t="shared" si="26"/>
        <v>Тюменская область5</v>
      </c>
      <c r="D404" s="122">
        <f t="shared" si="27"/>
        <v>68</v>
      </c>
      <c r="E404" s="122">
        <f t="shared" si="28"/>
        <v>5</v>
      </c>
      <c r="F404" s="123" t="s">
        <v>755</v>
      </c>
      <c r="G404" s="123">
        <v>-46</v>
      </c>
      <c r="H404" s="123">
        <v>-45</v>
      </c>
      <c r="I404" s="123">
        <v>-42</v>
      </c>
      <c r="J404" s="123">
        <v>-39</v>
      </c>
      <c r="K404" s="123">
        <v>-24</v>
      </c>
      <c r="L404" s="123">
        <v>-50</v>
      </c>
      <c r="M404" s="123">
        <v>8</v>
      </c>
      <c r="N404" s="123">
        <v>249</v>
      </c>
      <c r="O404" s="123">
        <v>-14.4</v>
      </c>
      <c r="P404" s="123">
        <v>365</v>
      </c>
      <c r="Q404" s="123">
        <v>-8</v>
      </c>
      <c r="R404" s="123">
        <v>365</v>
      </c>
      <c r="S404" s="123">
        <v>-8</v>
      </c>
      <c r="T404" s="123">
        <v>82</v>
      </c>
      <c r="U404" s="123">
        <v>81</v>
      </c>
      <c r="V404" s="123">
        <v>91</v>
      </c>
      <c r="W404" s="123" t="s">
        <v>684</v>
      </c>
      <c r="X404" s="123">
        <v>7.7</v>
      </c>
      <c r="Y404" s="123">
        <v>6.1</v>
      </c>
    </row>
    <row r="405" spans="1:25" ht="15">
      <c r="A405" s="34">
        <f t="shared" si="25"/>
        <v>68</v>
      </c>
      <c r="B405" s="122" t="s">
        <v>402</v>
      </c>
      <c r="C405" s="122" t="str">
        <f t="shared" si="26"/>
        <v>Тюменская область6</v>
      </c>
      <c r="D405" s="122">
        <f t="shared" si="27"/>
        <v>68</v>
      </c>
      <c r="E405" s="122">
        <f t="shared" si="28"/>
        <v>6</v>
      </c>
      <c r="F405" s="123" t="s">
        <v>405</v>
      </c>
      <c r="G405" s="123">
        <v>-52</v>
      </c>
      <c r="H405" s="123">
        <v>-49</v>
      </c>
      <c r="I405" s="123">
        <v>-47</v>
      </c>
      <c r="J405" s="123">
        <v>-45</v>
      </c>
      <c r="K405" s="123">
        <v>-28</v>
      </c>
      <c r="L405" s="123">
        <v>-58</v>
      </c>
      <c r="M405" s="123">
        <v>8.8</v>
      </c>
      <c r="N405" s="123">
        <v>225</v>
      </c>
      <c r="O405" s="123">
        <v>-15.3</v>
      </c>
      <c r="P405" s="123">
        <v>278</v>
      </c>
      <c r="Q405" s="123">
        <v>-11.5</v>
      </c>
      <c r="R405" s="123">
        <v>294</v>
      </c>
      <c r="S405" s="123">
        <v>-10.4</v>
      </c>
      <c r="T405" s="123">
        <v>80</v>
      </c>
      <c r="U405" s="123">
        <v>79</v>
      </c>
      <c r="V405" s="123">
        <v>118</v>
      </c>
      <c r="W405" s="123" t="s">
        <v>686</v>
      </c>
      <c r="X405" s="123">
        <v>4.5</v>
      </c>
      <c r="Y405" s="123">
        <v>3.6</v>
      </c>
    </row>
    <row r="406" spans="1:25" ht="15">
      <c r="A406" s="34">
        <f t="shared" si="25"/>
        <v>68</v>
      </c>
      <c r="B406" s="122" t="s">
        <v>402</v>
      </c>
      <c r="C406" s="122" t="str">
        <f t="shared" si="26"/>
        <v>Тюменская область7</v>
      </c>
      <c r="D406" s="122">
        <f t="shared" si="27"/>
        <v>68</v>
      </c>
      <c r="E406" s="122">
        <f t="shared" si="28"/>
        <v>7</v>
      </c>
      <c r="F406" s="123" t="s">
        <v>406</v>
      </c>
      <c r="G406" s="123">
        <v>-46</v>
      </c>
      <c r="H406" s="123">
        <v>-45</v>
      </c>
      <c r="I406" s="123">
        <v>-44</v>
      </c>
      <c r="J406" s="123">
        <v>-41</v>
      </c>
      <c r="K406" s="123">
        <v>-26</v>
      </c>
      <c r="L406" s="123">
        <v>-54</v>
      </c>
      <c r="M406" s="123">
        <v>7.9</v>
      </c>
      <c r="N406" s="123">
        <v>199</v>
      </c>
      <c r="O406" s="123">
        <v>-12.9</v>
      </c>
      <c r="P406" s="123">
        <v>257</v>
      </c>
      <c r="Q406" s="123">
        <v>-9.1</v>
      </c>
      <c r="R406" s="123">
        <v>276</v>
      </c>
      <c r="S406" s="123">
        <v>-7.8</v>
      </c>
      <c r="T406" s="123">
        <v>82</v>
      </c>
      <c r="U406" s="123">
        <v>83</v>
      </c>
      <c r="V406" s="123">
        <v>159</v>
      </c>
      <c r="W406" s="123" t="s">
        <v>689</v>
      </c>
      <c r="X406" s="123">
        <v>2.8</v>
      </c>
      <c r="Y406" s="123">
        <v>2</v>
      </c>
    </row>
    <row r="407" spans="1:25" ht="15">
      <c r="A407" s="34">
        <f t="shared" si="25"/>
        <v>68</v>
      </c>
      <c r="B407" s="122" t="s">
        <v>402</v>
      </c>
      <c r="C407" s="122" t="str">
        <f t="shared" si="26"/>
        <v>Тюменская область8</v>
      </c>
      <c r="D407" s="122">
        <f t="shared" si="27"/>
        <v>68</v>
      </c>
      <c r="E407" s="122">
        <f t="shared" si="28"/>
        <v>8</v>
      </c>
      <c r="F407" s="123" t="s">
        <v>407</v>
      </c>
      <c r="G407" s="123">
        <v>-49</v>
      </c>
      <c r="H407" s="123">
        <v>-47</v>
      </c>
      <c r="I407" s="123">
        <v>-45</v>
      </c>
      <c r="J407" s="123">
        <v>-43</v>
      </c>
      <c r="K407" s="123">
        <v>-27</v>
      </c>
      <c r="L407" s="123">
        <v>-54</v>
      </c>
      <c r="M407" s="123">
        <v>9.2</v>
      </c>
      <c r="N407" s="123">
        <v>228</v>
      </c>
      <c r="O407" s="123">
        <v>-15.5</v>
      </c>
      <c r="P407" s="123">
        <v>285</v>
      </c>
      <c r="Q407" s="123">
        <v>-11.5</v>
      </c>
      <c r="R407" s="123">
        <v>303</v>
      </c>
      <c r="S407" s="123">
        <v>-10.3</v>
      </c>
      <c r="T407" s="123">
        <v>82</v>
      </c>
      <c r="U407" s="123">
        <v>82</v>
      </c>
      <c r="V407" s="123">
        <v>106</v>
      </c>
      <c r="W407" s="123" t="s">
        <v>686</v>
      </c>
      <c r="X407" s="123">
        <v>4.6</v>
      </c>
      <c r="Y407" s="123">
        <v>3.1</v>
      </c>
    </row>
    <row r="408" spans="1:25" ht="15">
      <c r="A408" s="34">
        <f t="shared" si="25"/>
        <v>68</v>
      </c>
      <c r="B408" s="122" t="s">
        <v>402</v>
      </c>
      <c r="C408" s="122" t="str">
        <f t="shared" si="26"/>
        <v>Тюменская область9</v>
      </c>
      <c r="D408" s="122">
        <f t="shared" si="27"/>
        <v>68</v>
      </c>
      <c r="E408" s="122">
        <f t="shared" si="28"/>
        <v>9</v>
      </c>
      <c r="F408" s="123" t="s">
        <v>408</v>
      </c>
      <c r="G408" s="123">
        <v>-51</v>
      </c>
      <c r="H408" s="123">
        <v>-48</v>
      </c>
      <c r="I408" s="123">
        <v>-49</v>
      </c>
      <c r="J408" s="123">
        <v>-44</v>
      </c>
      <c r="K408" s="123">
        <v>-28</v>
      </c>
      <c r="L408" s="123">
        <v>-55</v>
      </c>
      <c r="M408" s="123">
        <v>11.3</v>
      </c>
      <c r="N408" s="123">
        <v>198</v>
      </c>
      <c r="O408" s="123">
        <v>-13.9</v>
      </c>
      <c r="P408" s="123">
        <v>261</v>
      </c>
      <c r="Q408" s="123">
        <v>-9.5</v>
      </c>
      <c r="R408" s="123">
        <v>280</v>
      </c>
      <c r="S408" s="123">
        <v>-8.3</v>
      </c>
      <c r="T408" s="123">
        <v>80</v>
      </c>
      <c r="U408" s="123">
        <v>80</v>
      </c>
      <c r="V408" s="123">
        <v>127</v>
      </c>
      <c r="W408" s="123" t="s">
        <v>689</v>
      </c>
      <c r="X408" s="123" t="s">
        <v>81</v>
      </c>
      <c r="Y408" s="123" t="s">
        <v>685</v>
      </c>
    </row>
    <row r="409" spans="1:25" ht="48">
      <c r="A409" s="34">
        <f t="shared" si="25"/>
        <v>68</v>
      </c>
      <c r="B409" s="122" t="s">
        <v>402</v>
      </c>
      <c r="C409" s="122" t="str">
        <f t="shared" si="26"/>
        <v>Тюменская область10</v>
      </c>
      <c r="D409" s="122">
        <f t="shared" si="27"/>
        <v>68</v>
      </c>
      <c r="E409" s="122">
        <f t="shared" si="28"/>
        <v>10</v>
      </c>
      <c r="F409" s="123" t="s">
        <v>756</v>
      </c>
      <c r="G409" s="123">
        <v>-48</v>
      </c>
      <c r="H409" s="123">
        <v>-47</v>
      </c>
      <c r="I409" s="123">
        <v>-45</v>
      </c>
      <c r="J409" s="123">
        <v>-43</v>
      </c>
      <c r="K409" s="123">
        <v>-27</v>
      </c>
      <c r="L409" s="123">
        <v>-55</v>
      </c>
      <c r="M409" s="123">
        <v>9.7</v>
      </c>
      <c r="N409" s="123">
        <v>200</v>
      </c>
      <c r="O409" s="123">
        <v>-13.8</v>
      </c>
      <c r="P409" s="123">
        <v>257</v>
      </c>
      <c r="Q409" s="123">
        <v>-9.9</v>
      </c>
      <c r="R409" s="123">
        <v>274</v>
      </c>
      <c r="S409" s="123">
        <v>-8.8</v>
      </c>
      <c r="T409" s="123">
        <v>79</v>
      </c>
      <c r="U409" s="123">
        <v>78</v>
      </c>
      <c r="V409" s="123">
        <v>209</v>
      </c>
      <c r="W409" s="123" t="s">
        <v>684</v>
      </c>
      <c r="X409" s="123">
        <v>5.3</v>
      </c>
      <c r="Y409" s="123">
        <v>5</v>
      </c>
    </row>
    <row r="410" spans="1:25" ht="36">
      <c r="A410" s="34">
        <f t="shared" si="25"/>
        <v>68</v>
      </c>
      <c r="B410" s="122" t="s">
        <v>402</v>
      </c>
      <c r="C410" s="122" t="str">
        <f t="shared" si="26"/>
        <v>Тюменская область11</v>
      </c>
      <c r="D410" s="122">
        <f t="shared" si="27"/>
        <v>68</v>
      </c>
      <c r="E410" s="122">
        <f t="shared" si="28"/>
        <v>11</v>
      </c>
      <c r="F410" s="123" t="s">
        <v>757</v>
      </c>
      <c r="G410" s="123">
        <v>-54</v>
      </c>
      <c r="H410" s="123">
        <v>-50</v>
      </c>
      <c r="I410" s="123">
        <v>-49</v>
      </c>
      <c r="J410" s="123">
        <v>-47</v>
      </c>
      <c r="K410" s="123">
        <v>-28</v>
      </c>
      <c r="L410" s="123">
        <v>-55</v>
      </c>
      <c r="M410" s="123">
        <v>8.9</v>
      </c>
      <c r="N410" s="123">
        <v>227</v>
      </c>
      <c r="O410" s="123">
        <v>-16.1</v>
      </c>
      <c r="P410" s="123">
        <v>274</v>
      </c>
      <c r="Q410" s="123">
        <v>-12.6</v>
      </c>
      <c r="R410" s="123">
        <v>290</v>
      </c>
      <c r="S410" s="123">
        <v>-11.4</v>
      </c>
      <c r="T410" s="123">
        <v>79</v>
      </c>
      <c r="U410" s="123">
        <v>79</v>
      </c>
      <c r="V410" s="123">
        <v>137</v>
      </c>
      <c r="W410" s="123" t="s">
        <v>686</v>
      </c>
      <c r="X410" s="123">
        <v>3.7</v>
      </c>
      <c r="Y410" s="123">
        <v>3.4</v>
      </c>
    </row>
    <row r="411" spans="1:25" ht="15">
      <c r="A411" s="34">
        <f t="shared" si="25"/>
        <v>68</v>
      </c>
      <c r="B411" s="122" t="s">
        <v>402</v>
      </c>
      <c r="C411" s="122" t="str">
        <f t="shared" si="26"/>
        <v>Тюменская область12</v>
      </c>
      <c r="D411" s="122">
        <f t="shared" si="27"/>
        <v>68</v>
      </c>
      <c r="E411" s="122">
        <f t="shared" si="28"/>
        <v>12</v>
      </c>
      <c r="F411" s="123" t="s">
        <v>409</v>
      </c>
      <c r="G411" s="123">
        <v>-47</v>
      </c>
      <c r="H411" s="123">
        <v>-43</v>
      </c>
      <c r="I411" s="123">
        <v>-44</v>
      </c>
      <c r="J411" s="123">
        <v>-39</v>
      </c>
      <c r="K411" s="123">
        <v>-23</v>
      </c>
      <c r="L411" s="123">
        <v>-52</v>
      </c>
      <c r="M411" s="123">
        <v>9.1</v>
      </c>
      <c r="N411" s="123">
        <v>171</v>
      </c>
      <c r="O411" s="123">
        <v>-12.2</v>
      </c>
      <c r="P411" s="123">
        <v>232</v>
      </c>
      <c r="Q411" s="123">
        <v>-7.9</v>
      </c>
      <c r="R411" s="123">
        <v>248</v>
      </c>
      <c r="S411" s="123">
        <v>-6.8</v>
      </c>
      <c r="T411" s="123">
        <v>81</v>
      </c>
      <c r="U411" s="123">
        <v>80</v>
      </c>
      <c r="V411" s="123">
        <v>110</v>
      </c>
      <c r="W411" s="123" t="s">
        <v>686</v>
      </c>
      <c r="X411" s="123">
        <v>4.2</v>
      </c>
      <c r="Y411" s="123">
        <v>3.3</v>
      </c>
    </row>
    <row r="412" spans="1:25" ht="15">
      <c r="A412" s="34">
        <f t="shared" si="25"/>
        <v>68</v>
      </c>
      <c r="B412" s="122" t="s">
        <v>402</v>
      </c>
      <c r="C412" s="122" t="str">
        <f t="shared" si="26"/>
        <v>Тюменская область13</v>
      </c>
      <c r="D412" s="122">
        <f t="shared" si="27"/>
        <v>68</v>
      </c>
      <c r="E412" s="122">
        <f t="shared" si="28"/>
        <v>13</v>
      </c>
      <c r="F412" s="123" t="s">
        <v>410</v>
      </c>
      <c r="G412" s="123">
        <v>-44</v>
      </c>
      <c r="H412" s="123">
        <v>-41</v>
      </c>
      <c r="I412" s="123">
        <v>-42</v>
      </c>
      <c r="J412" s="123">
        <v>-35</v>
      </c>
      <c r="K412" s="123">
        <v>-20</v>
      </c>
      <c r="L412" s="123">
        <v>-50</v>
      </c>
      <c r="M412" s="123">
        <v>8.8</v>
      </c>
      <c r="N412" s="123">
        <v>163</v>
      </c>
      <c r="O412" s="123">
        <v>-10.9</v>
      </c>
      <c r="P412" s="123">
        <v>223</v>
      </c>
      <c r="Q412" s="123">
        <v>-6.9</v>
      </c>
      <c r="R412" s="123">
        <v>241</v>
      </c>
      <c r="S412" s="123">
        <v>-5.7</v>
      </c>
      <c r="T412" s="123">
        <v>79</v>
      </c>
      <c r="U412" s="123">
        <v>77</v>
      </c>
      <c r="V412" s="123">
        <v>107</v>
      </c>
      <c r="W412" s="123" t="s">
        <v>684</v>
      </c>
      <c r="X412" s="123">
        <v>3</v>
      </c>
      <c r="Y412" s="123">
        <v>2.7</v>
      </c>
    </row>
    <row r="413" spans="1:25" ht="15">
      <c r="A413" s="34">
        <f t="shared" si="25"/>
        <v>68</v>
      </c>
      <c r="B413" s="122" t="s">
        <v>402</v>
      </c>
      <c r="C413" s="122" t="str">
        <f t="shared" si="26"/>
        <v>Тюменская область14</v>
      </c>
      <c r="D413" s="122">
        <f t="shared" si="27"/>
        <v>68</v>
      </c>
      <c r="E413" s="122">
        <f t="shared" si="28"/>
        <v>14</v>
      </c>
      <c r="F413" s="123" t="s">
        <v>411</v>
      </c>
      <c r="G413" s="123">
        <v>-49</v>
      </c>
      <c r="H413" s="123">
        <v>-46</v>
      </c>
      <c r="I413" s="123">
        <v>-45</v>
      </c>
      <c r="J413" s="123">
        <v>-42</v>
      </c>
      <c r="K413" s="123">
        <v>-26</v>
      </c>
      <c r="L413" s="123">
        <v>-54</v>
      </c>
      <c r="M413" s="123">
        <v>9.4</v>
      </c>
      <c r="N413" s="123">
        <v>191</v>
      </c>
      <c r="O413" s="123">
        <v>-13.3</v>
      </c>
      <c r="P413" s="123">
        <v>251</v>
      </c>
      <c r="Q413" s="123">
        <v>-9.1</v>
      </c>
      <c r="R413" s="123">
        <v>270</v>
      </c>
      <c r="S413" s="123">
        <v>-7.9</v>
      </c>
      <c r="T413" s="123">
        <v>82</v>
      </c>
      <c r="U413" s="123">
        <v>80</v>
      </c>
      <c r="V413" s="123">
        <v>123</v>
      </c>
      <c r="W413" s="123" t="s">
        <v>684</v>
      </c>
      <c r="X413" s="123">
        <v>4.4</v>
      </c>
      <c r="Y413" s="123" t="s">
        <v>685</v>
      </c>
    </row>
    <row r="414" spans="1:25" ht="36">
      <c r="A414" s="34">
        <f t="shared" si="25"/>
        <v>68</v>
      </c>
      <c r="B414" s="122" t="s">
        <v>402</v>
      </c>
      <c r="C414" s="122" t="str">
        <f t="shared" si="26"/>
        <v>Тюменская область15</v>
      </c>
      <c r="D414" s="122">
        <f t="shared" si="27"/>
        <v>68</v>
      </c>
      <c r="E414" s="122">
        <f t="shared" si="28"/>
        <v>15</v>
      </c>
      <c r="F414" s="123" t="s">
        <v>758</v>
      </c>
      <c r="G414" s="123">
        <v>-53</v>
      </c>
      <c r="H414" s="123">
        <v>-50</v>
      </c>
      <c r="I414" s="123">
        <v>-49</v>
      </c>
      <c r="J414" s="123">
        <v>-46</v>
      </c>
      <c r="K414" s="123">
        <v>-31</v>
      </c>
      <c r="L414" s="123">
        <v>-56</v>
      </c>
      <c r="M414" s="123">
        <v>9.9</v>
      </c>
      <c r="N414" s="123">
        <v>236</v>
      </c>
      <c r="O414" s="123">
        <v>-16.8</v>
      </c>
      <c r="P414" s="123">
        <v>286</v>
      </c>
      <c r="Q414" s="123">
        <v>-13.1</v>
      </c>
      <c r="R414" s="123">
        <v>304</v>
      </c>
      <c r="S414" s="123">
        <v>-11.8</v>
      </c>
      <c r="T414" s="123">
        <v>78</v>
      </c>
      <c r="U414" s="123">
        <v>78</v>
      </c>
      <c r="V414" s="123">
        <v>117</v>
      </c>
      <c r="W414" s="123" t="s">
        <v>684</v>
      </c>
      <c r="X414" s="123" t="s">
        <v>81</v>
      </c>
      <c r="Y414" s="123" t="s">
        <v>685</v>
      </c>
    </row>
    <row r="415" spans="1:25" ht="60">
      <c r="A415" s="34">
        <f t="shared" si="25"/>
        <v>68</v>
      </c>
      <c r="B415" s="122" t="s">
        <v>402</v>
      </c>
      <c r="C415" s="122" t="str">
        <f t="shared" si="26"/>
        <v>Тюменская область16</v>
      </c>
      <c r="D415" s="122">
        <f t="shared" si="27"/>
        <v>68</v>
      </c>
      <c r="E415" s="122">
        <f t="shared" si="28"/>
        <v>16</v>
      </c>
      <c r="F415" s="123" t="s">
        <v>759</v>
      </c>
      <c r="G415" s="123">
        <v>-46</v>
      </c>
      <c r="H415" s="123">
        <v>-45</v>
      </c>
      <c r="I415" s="123">
        <v>-44</v>
      </c>
      <c r="J415" s="123">
        <v>-40</v>
      </c>
      <c r="K415" s="123">
        <v>-25</v>
      </c>
      <c r="L415" s="123">
        <v>-49</v>
      </c>
      <c r="M415" s="123">
        <v>8.3</v>
      </c>
      <c r="N415" s="123">
        <v>191</v>
      </c>
      <c r="O415" s="123">
        <v>-12.6</v>
      </c>
      <c r="P415" s="123">
        <v>247</v>
      </c>
      <c r="Q415" s="123">
        <v>-8.8</v>
      </c>
      <c r="R415" s="123">
        <v>264</v>
      </c>
      <c r="S415" s="123">
        <v>-7.6</v>
      </c>
      <c r="T415" s="123">
        <v>82</v>
      </c>
      <c r="U415" s="123">
        <v>83</v>
      </c>
      <c r="V415" s="123">
        <v>139</v>
      </c>
      <c r="W415" s="123" t="s">
        <v>690</v>
      </c>
      <c r="X415" s="123">
        <v>3.1</v>
      </c>
      <c r="Y415" s="123">
        <v>2.8</v>
      </c>
    </row>
    <row r="416" spans="1:25" ht="15">
      <c r="A416" s="34">
        <f t="shared" si="25"/>
        <v>69</v>
      </c>
      <c r="B416" s="122" t="s">
        <v>412</v>
      </c>
      <c r="C416" s="122" t="str">
        <f t="shared" si="26"/>
        <v>Удмуртская Республика1</v>
      </c>
      <c r="D416" s="122">
        <f t="shared" si="27"/>
        <v>69</v>
      </c>
      <c r="E416" s="122">
        <f t="shared" si="28"/>
        <v>1</v>
      </c>
      <c r="F416" s="123" t="s">
        <v>413</v>
      </c>
      <c r="G416" s="123">
        <v>-42</v>
      </c>
      <c r="H416" s="123">
        <v>-39</v>
      </c>
      <c r="I416" s="123">
        <v>-38</v>
      </c>
      <c r="J416" s="123">
        <v>-35</v>
      </c>
      <c r="K416" s="123">
        <v>-20</v>
      </c>
      <c r="L416" s="123">
        <v>-50</v>
      </c>
      <c r="M416" s="123">
        <v>8</v>
      </c>
      <c r="N416" s="123">
        <v>168</v>
      </c>
      <c r="O416" s="123">
        <v>-9.7</v>
      </c>
      <c r="P416" s="123">
        <v>231</v>
      </c>
      <c r="Q416" s="123">
        <v>-6</v>
      </c>
      <c r="R416" s="123">
        <v>247</v>
      </c>
      <c r="S416" s="123">
        <v>-5</v>
      </c>
      <c r="T416" s="123">
        <v>85</v>
      </c>
      <c r="U416" s="123">
        <v>84</v>
      </c>
      <c r="V416" s="123">
        <v>248</v>
      </c>
      <c r="W416" s="123" t="s">
        <v>684</v>
      </c>
      <c r="X416" s="123">
        <v>4.9</v>
      </c>
      <c r="Y416" s="123" t="s">
        <v>685</v>
      </c>
    </row>
    <row r="417" spans="1:25" ht="15">
      <c r="A417" s="34">
        <f t="shared" si="25"/>
        <v>69</v>
      </c>
      <c r="B417" s="122" t="s">
        <v>412</v>
      </c>
      <c r="C417" s="122" t="str">
        <f t="shared" si="26"/>
        <v>Удмуртская Республика2</v>
      </c>
      <c r="D417" s="122">
        <f t="shared" si="27"/>
        <v>69</v>
      </c>
      <c r="E417" s="122">
        <f t="shared" si="28"/>
        <v>2</v>
      </c>
      <c r="F417" s="123" t="s">
        <v>414</v>
      </c>
      <c r="G417" s="123">
        <v>-41</v>
      </c>
      <c r="H417" s="123">
        <v>-36</v>
      </c>
      <c r="I417" s="123">
        <v>-35</v>
      </c>
      <c r="J417" s="123">
        <v>-33</v>
      </c>
      <c r="K417" s="123">
        <v>-18</v>
      </c>
      <c r="L417" s="123">
        <v>-48</v>
      </c>
      <c r="M417" s="123">
        <v>7.2</v>
      </c>
      <c r="N417" s="123">
        <v>160</v>
      </c>
      <c r="O417" s="123">
        <v>-9.1</v>
      </c>
      <c r="P417" s="123">
        <v>219</v>
      </c>
      <c r="Q417" s="123">
        <v>-5.6</v>
      </c>
      <c r="R417" s="123">
        <v>236</v>
      </c>
      <c r="S417" s="123">
        <v>-4.6</v>
      </c>
      <c r="T417" s="123">
        <v>83</v>
      </c>
      <c r="U417" s="123">
        <v>82</v>
      </c>
      <c r="V417" s="123">
        <v>152</v>
      </c>
      <c r="W417" s="123" t="s">
        <v>686</v>
      </c>
      <c r="X417" s="123">
        <v>5.5</v>
      </c>
      <c r="Y417" s="123">
        <v>4.1</v>
      </c>
    </row>
    <row r="418" spans="1:25" ht="15">
      <c r="A418" s="34">
        <f t="shared" si="25"/>
        <v>69</v>
      </c>
      <c r="B418" s="122" t="s">
        <v>412</v>
      </c>
      <c r="C418" s="122" t="str">
        <f t="shared" si="26"/>
        <v>Удмуртская Республика3</v>
      </c>
      <c r="D418" s="122">
        <f t="shared" si="27"/>
        <v>69</v>
      </c>
      <c r="E418" s="122">
        <f t="shared" si="28"/>
        <v>3</v>
      </c>
      <c r="F418" s="123" t="s">
        <v>415</v>
      </c>
      <c r="G418" s="123">
        <v>-40</v>
      </c>
      <c r="H418" s="123">
        <v>-36</v>
      </c>
      <c r="I418" s="123">
        <v>-35</v>
      </c>
      <c r="J418" s="123">
        <v>-33</v>
      </c>
      <c r="K418" s="123">
        <v>-17</v>
      </c>
      <c r="L418" s="123">
        <v>-48</v>
      </c>
      <c r="M418" s="123">
        <v>7.2</v>
      </c>
      <c r="N418" s="123">
        <v>159</v>
      </c>
      <c r="O418" s="123">
        <v>-9</v>
      </c>
      <c r="P418" s="123">
        <v>215</v>
      </c>
      <c r="Q418" s="123">
        <v>-5.6</v>
      </c>
      <c r="R418" s="123">
        <v>231</v>
      </c>
      <c r="S418" s="123">
        <v>-4.6</v>
      </c>
      <c r="T418" s="123">
        <v>82</v>
      </c>
      <c r="U418" s="123">
        <v>82</v>
      </c>
      <c r="V418" s="123">
        <v>178</v>
      </c>
      <c r="W418" s="123" t="s">
        <v>686</v>
      </c>
      <c r="X418" s="123">
        <v>3.6</v>
      </c>
      <c r="Y418" s="123">
        <v>3.2</v>
      </c>
    </row>
    <row r="419" spans="1:25" ht="15">
      <c r="A419" s="34">
        <f t="shared" si="25"/>
        <v>70</v>
      </c>
      <c r="B419" s="122" t="s">
        <v>416</v>
      </c>
      <c r="C419" s="122" t="str">
        <f t="shared" si="26"/>
        <v>Ульяновская область1</v>
      </c>
      <c r="D419" s="122">
        <f t="shared" si="27"/>
        <v>70</v>
      </c>
      <c r="E419" s="122">
        <f t="shared" si="28"/>
        <v>1</v>
      </c>
      <c r="F419" s="123" t="s">
        <v>417</v>
      </c>
      <c r="G419" s="123">
        <v>-39</v>
      </c>
      <c r="H419" s="123">
        <v>-36</v>
      </c>
      <c r="I419" s="123">
        <v>-36</v>
      </c>
      <c r="J419" s="123">
        <v>-31</v>
      </c>
      <c r="K419" s="123">
        <v>-18</v>
      </c>
      <c r="L419" s="123">
        <v>-46</v>
      </c>
      <c r="M419" s="123">
        <v>9.3</v>
      </c>
      <c r="N419" s="123">
        <v>152</v>
      </c>
      <c r="O419" s="123">
        <v>-8.2</v>
      </c>
      <c r="P419" s="123">
        <v>211</v>
      </c>
      <c r="Q419" s="123">
        <v>-4.8</v>
      </c>
      <c r="R419" s="123">
        <v>226</v>
      </c>
      <c r="S419" s="123">
        <v>-3.9</v>
      </c>
      <c r="T419" s="123">
        <v>81</v>
      </c>
      <c r="U419" s="123">
        <v>80</v>
      </c>
      <c r="V419" s="123">
        <v>140</v>
      </c>
      <c r="W419" s="123" t="s">
        <v>684</v>
      </c>
      <c r="X419" s="123" t="s">
        <v>81</v>
      </c>
      <c r="Y419" s="123">
        <v>3.4</v>
      </c>
    </row>
    <row r="420" spans="1:25" ht="15">
      <c r="A420" s="34">
        <f t="shared" si="25"/>
        <v>70</v>
      </c>
      <c r="B420" s="122" t="s">
        <v>416</v>
      </c>
      <c r="C420" s="122" t="str">
        <f t="shared" si="26"/>
        <v>Ульяновская область2</v>
      </c>
      <c r="D420" s="122">
        <f t="shared" si="27"/>
        <v>70</v>
      </c>
      <c r="E420" s="122">
        <f t="shared" si="28"/>
        <v>2</v>
      </c>
      <c r="F420" s="123" t="s">
        <v>418</v>
      </c>
      <c r="G420" s="123">
        <v>-38</v>
      </c>
      <c r="H420" s="123">
        <v>-36</v>
      </c>
      <c r="I420" s="123">
        <v>-36</v>
      </c>
      <c r="J420" s="123">
        <v>-31</v>
      </c>
      <c r="K420" s="123">
        <v>-19</v>
      </c>
      <c r="L420" s="123">
        <v>-48</v>
      </c>
      <c r="M420" s="123">
        <v>7.4</v>
      </c>
      <c r="N420" s="123">
        <v>155</v>
      </c>
      <c r="O420" s="123">
        <v>-8.9</v>
      </c>
      <c r="P420" s="123">
        <v>212</v>
      </c>
      <c r="Q420" s="123">
        <v>-5.4</v>
      </c>
      <c r="R420" s="123">
        <v>228</v>
      </c>
      <c r="S420" s="123">
        <v>-4.4</v>
      </c>
      <c r="T420" s="123">
        <v>82</v>
      </c>
      <c r="U420" s="123">
        <v>81</v>
      </c>
      <c r="V420" s="123">
        <v>220</v>
      </c>
      <c r="W420" s="123" t="s">
        <v>685</v>
      </c>
      <c r="X420" s="123" t="s">
        <v>81</v>
      </c>
      <c r="Y420" s="123" t="s">
        <v>685</v>
      </c>
    </row>
    <row r="421" spans="1:25" ht="15">
      <c r="A421" s="34">
        <f t="shared" si="25"/>
        <v>71</v>
      </c>
      <c r="B421" s="122" t="s">
        <v>419</v>
      </c>
      <c r="C421" s="122" t="str">
        <f t="shared" si="26"/>
        <v>Хабаровский край1</v>
      </c>
      <c r="D421" s="122">
        <f t="shared" si="27"/>
        <v>71</v>
      </c>
      <c r="E421" s="122">
        <f t="shared" si="28"/>
        <v>1</v>
      </c>
      <c r="F421" s="123" t="s">
        <v>420</v>
      </c>
      <c r="G421" s="123">
        <v>-33</v>
      </c>
      <c r="H421" s="123">
        <v>-31</v>
      </c>
      <c r="I421" s="123">
        <v>-30</v>
      </c>
      <c r="J421" s="123">
        <v>-28</v>
      </c>
      <c r="K421" s="123">
        <v>-24</v>
      </c>
      <c r="L421" s="123">
        <v>-37</v>
      </c>
      <c r="M421" s="123">
        <v>7.2</v>
      </c>
      <c r="N421" s="123">
        <v>203</v>
      </c>
      <c r="O421" s="123">
        <v>-11.7</v>
      </c>
      <c r="P421" s="123">
        <v>278</v>
      </c>
      <c r="Q421" s="123">
        <v>-7.4</v>
      </c>
      <c r="R421" s="123">
        <v>300</v>
      </c>
      <c r="S421" s="123">
        <v>-6.2</v>
      </c>
      <c r="T421" s="123">
        <v>50</v>
      </c>
      <c r="U421" s="123">
        <v>47</v>
      </c>
      <c r="V421" s="123">
        <v>129</v>
      </c>
      <c r="W421" s="123" t="s">
        <v>687</v>
      </c>
      <c r="X421" s="123" t="s">
        <v>81</v>
      </c>
      <c r="Y421" s="123">
        <v>3.4</v>
      </c>
    </row>
    <row r="422" spans="1:25" ht="15">
      <c r="A422" s="34">
        <f t="shared" si="25"/>
        <v>71</v>
      </c>
      <c r="B422" s="122" t="s">
        <v>419</v>
      </c>
      <c r="C422" s="122" t="str">
        <f t="shared" si="26"/>
        <v>Хабаровский край2</v>
      </c>
      <c r="D422" s="122">
        <f t="shared" si="27"/>
        <v>71</v>
      </c>
      <c r="E422" s="122">
        <f t="shared" si="28"/>
        <v>2</v>
      </c>
      <c r="F422" s="123" t="s">
        <v>421</v>
      </c>
      <c r="G422" s="123">
        <v>-37</v>
      </c>
      <c r="H422" s="123">
        <v>-35</v>
      </c>
      <c r="I422" s="123">
        <v>-34</v>
      </c>
      <c r="J422" s="123">
        <v>-31</v>
      </c>
      <c r="K422" s="123">
        <v>-27</v>
      </c>
      <c r="L422" s="123">
        <v>-44</v>
      </c>
      <c r="M422" s="123">
        <v>7.6</v>
      </c>
      <c r="N422" s="123">
        <v>198</v>
      </c>
      <c r="O422" s="123">
        <v>-12.8</v>
      </c>
      <c r="P422" s="123">
        <v>255</v>
      </c>
      <c r="Q422" s="123">
        <v>-9</v>
      </c>
      <c r="R422" s="123">
        <v>271</v>
      </c>
      <c r="S422" s="123">
        <v>-7.9</v>
      </c>
      <c r="T422" s="123">
        <v>81</v>
      </c>
      <c r="U422" s="123">
        <v>80</v>
      </c>
      <c r="V422" s="123" t="s">
        <v>685</v>
      </c>
      <c r="W422" s="123" t="s">
        <v>687</v>
      </c>
      <c r="X422" s="123" t="s">
        <v>81</v>
      </c>
      <c r="Y422" s="123">
        <v>5.9</v>
      </c>
    </row>
    <row r="423" spans="1:25" ht="15">
      <c r="A423" s="34">
        <f t="shared" si="25"/>
        <v>71</v>
      </c>
      <c r="B423" s="122" t="s">
        <v>419</v>
      </c>
      <c r="C423" s="122" t="str">
        <f t="shared" si="26"/>
        <v>Хабаровский край3</v>
      </c>
      <c r="D423" s="122">
        <f t="shared" si="27"/>
        <v>71</v>
      </c>
      <c r="E423" s="122">
        <f t="shared" si="28"/>
        <v>3</v>
      </c>
      <c r="F423" s="123" t="s">
        <v>422</v>
      </c>
      <c r="G423" s="123">
        <v>-38</v>
      </c>
      <c r="H423" s="123">
        <v>-34</v>
      </c>
      <c r="I423" s="123">
        <v>-35</v>
      </c>
      <c r="J423" s="123">
        <v>-32</v>
      </c>
      <c r="K423" s="123">
        <v>-27</v>
      </c>
      <c r="L423" s="123">
        <v>-46</v>
      </c>
      <c r="M423" s="123">
        <v>12.8</v>
      </c>
      <c r="N423" s="123">
        <v>159</v>
      </c>
      <c r="O423" s="123">
        <v>-13.3</v>
      </c>
      <c r="P423" s="123">
        <v>208</v>
      </c>
      <c r="Q423" s="123">
        <v>-9.1</v>
      </c>
      <c r="R423" s="123">
        <v>223</v>
      </c>
      <c r="S423" s="123">
        <v>-7.8</v>
      </c>
      <c r="T423" s="123">
        <v>76</v>
      </c>
      <c r="U423" s="123">
        <v>66</v>
      </c>
      <c r="V423" s="123">
        <v>96</v>
      </c>
      <c r="W423" s="123" t="s">
        <v>689</v>
      </c>
      <c r="X423" s="123">
        <v>3.2</v>
      </c>
      <c r="Y423" s="123">
        <v>2</v>
      </c>
    </row>
    <row r="424" spans="1:25" ht="15">
      <c r="A424" s="34">
        <f t="shared" si="25"/>
        <v>71</v>
      </c>
      <c r="B424" s="122" t="s">
        <v>419</v>
      </c>
      <c r="C424" s="122" t="str">
        <f t="shared" si="26"/>
        <v>Хабаровский край4</v>
      </c>
      <c r="D424" s="122">
        <f t="shared" si="27"/>
        <v>71</v>
      </c>
      <c r="E424" s="122">
        <f t="shared" si="28"/>
        <v>4</v>
      </c>
      <c r="F424" s="123" t="s">
        <v>423</v>
      </c>
      <c r="G424" s="123">
        <v>-37</v>
      </c>
      <c r="H424" s="123">
        <v>-35</v>
      </c>
      <c r="I424" s="123">
        <v>-34</v>
      </c>
      <c r="J424" s="123">
        <v>-31</v>
      </c>
      <c r="K424" s="123">
        <v>-27</v>
      </c>
      <c r="L424" s="123">
        <v>-43</v>
      </c>
      <c r="M424" s="123">
        <v>11</v>
      </c>
      <c r="N424" s="123">
        <v>166</v>
      </c>
      <c r="O424" s="123">
        <v>-13.4</v>
      </c>
      <c r="P424" s="123">
        <v>220</v>
      </c>
      <c r="Q424" s="123">
        <v>-9.1</v>
      </c>
      <c r="R424" s="123">
        <v>234</v>
      </c>
      <c r="S424" s="123">
        <v>-7.9</v>
      </c>
      <c r="T424" s="123">
        <v>70</v>
      </c>
      <c r="U424" s="123">
        <v>64</v>
      </c>
      <c r="V424" s="123">
        <v>85</v>
      </c>
      <c r="W424" s="123" t="s">
        <v>690</v>
      </c>
      <c r="X424" s="123" t="s">
        <v>81</v>
      </c>
      <c r="Y424" s="123" t="s">
        <v>685</v>
      </c>
    </row>
    <row r="425" spans="1:25" ht="15">
      <c r="A425" s="34">
        <f t="shared" si="25"/>
        <v>71</v>
      </c>
      <c r="B425" s="122" t="s">
        <v>419</v>
      </c>
      <c r="C425" s="122" t="str">
        <f t="shared" si="26"/>
        <v>Хабаровский край5</v>
      </c>
      <c r="D425" s="122">
        <f t="shared" si="27"/>
        <v>71</v>
      </c>
      <c r="E425" s="122">
        <f t="shared" si="28"/>
        <v>5</v>
      </c>
      <c r="F425" s="123" t="s">
        <v>424</v>
      </c>
      <c r="G425" s="123">
        <v>-38</v>
      </c>
      <c r="H425" s="123">
        <v>-34</v>
      </c>
      <c r="I425" s="123">
        <v>-35</v>
      </c>
      <c r="J425" s="123">
        <v>-32</v>
      </c>
      <c r="K425" s="123">
        <v>-28</v>
      </c>
      <c r="L425" s="123">
        <v>-43</v>
      </c>
      <c r="M425" s="123">
        <v>14.9</v>
      </c>
      <c r="N425" s="123">
        <v>169</v>
      </c>
      <c r="O425" s="123">
        <v>-14.8</v>
      </c>
      <c r="P425" s="123">
        <v>219</v>
      </c>
      <c r="Q425" s="123">
        <v>-10.4</v>
      </c>
      <c r="R425" s="123">
        <v>234</v>
      </c>
      <c r="S425" s="123">
        <v>-9.2</v>
      </c>
      <c r="T425" s="123">
        <v>74</v>
      </c>
      <c r="U425" s="123">
        <v>65</v>
      </c>
      <c r="V425" s="123">
        <v>84</v>
      </c>
      <c r="W425" s="123" t="s">
        <v>690</v>
      </c>
      <c r="X425" s="123" t="s">
        <v>81</v>
      </c>
      <c r="Y425" s="123" t="s">
        <v>685</v>
      </c>
    </row>
    <row r="426" spans="1:25" ht="15">
      <c r="A426" s="34">
        <f t="shared" si="25"/>
        <v>71</v>
      </c>
      <c r="B426" s="122" t="s">
        <v>419</v>
      </c>
      <c r="C426" s="122" t="str">
        <f t="shared" si="26"/>
        <v>Хабаровский край6</v>
      </c>
      <c r="D426" s="122">
        <f t="shared" si="27"/>
        <v>71</v>
      </c>
      <c r="E426" s="122">
        <f t="shared" si="28"/>
        <v>6</v>
      </c>
      <c r="F426" s="123" t="s">
        <v>425</v>
      </c>
      <c r="G426" s="123">
        <v>-38</v>
      </c>
      <c r="H426" s="123">
        <v>-34</v>
      </c>
      <c r="I426" s="123">
        <v>-34</v>
      </c>
      <c r="J426" s="123">
        <v>-31</v>
      </c>
      <c r="K426" s="123">
        <v>-27</v>
      </c>
      <c r="L426" s="123">
        <v>-48</v>
      </c>
      <c r="M426" s="123">
        <v>11.9</v>
      </c>
      <c r="N426" s="123">
        <v>163</v>
      </c>
      <c r="O426" s="123">
        <v>-13.5</v>
      </c>
      <c r="P426" s="123">
        <v>213</v>
      </c>
      <c r="Q426" s="123">
        <v>-9.3</v>
      </c>
      <c r="R426" s="123">
        <v>227</v>
      </c>
      <c r="S426" s="123">
        <v>-8.1</v>
      </c>
      <c r="T426" s="123">
        <v>74</v>
      </c>
      <c r="U426" s="123">
        <v>66</v>
      </c>
      <c r="V426" s="123">
        <v>114</v>
      </c>
      <c r="W426" s="123" t="s">
        <v>684</v>
      </c>
      <c r="X426" s="123">
        <v>4.1</v>
      </c>
      <c r="Y426" s="123" t="s">
        <v>685</v>
      </c>
    </row>
    <row r="427" spans="1:25" ht="15">
      <c r="A427" s="34">
        <f t="shared" si="25"/>
        <v>71</v>
      </c>
      <c r="B427" s="122" t="s">
        <v>419</v>
      </c>
      <c r="C427" s="122" t="str">
        <f t="shared" si="26"/>
        <v>Хабаровский край7</v>
      </c>
      <c r="D427" s="122">
        <f t="shared" si="27"/>
        <v>71</v>
      </c>
      <c r="E427" s="122">
        <f t="shared" si="28"/>
        <v>7</v>
      </c>
      <c r="F427" s="123" t="s">
        <v>426</v>
      </c>
      <c r="G427" s="123">
        <v>-39</v>
      </c>
      <c r="H427" s="123">
        <v>-37</v>
      </c>
      <c r="I427" s="123">
        <v>-37</v>
      </c>
      <c r="J427" s="123">
        <v>-35</v>
      </c>
      <c r="K427" s="123">
        <v>-30</v>
      </c>
      <c r="L427" s="123">
        <v>-52</v>
      </c>
      <c r="M427" s="123">
        <v>17.3</v>
      </c>
      <c r="N427" s="123">
        <v>174</v>
      </c>
      <c r="O427" s="123">
        <v>-14.9</v>
      </c>
      <c r="P427" s="123">
        <v>228</v>
      </c>
      <c r="Q427" s="123">
        <v>-10.4</v>
      </c>
      <c r="R427" s="123">
        <v>242</v>
      </c>
      <c r="S427" s="123">
        <v>-9.2</v>
      </c>
      <c r="T427" s="123">
        <v>77</v>
      </c>
      <c r="U427" s="123">
        <v>64</v>
      </c>
      <c r="V427" s="123">
        <v>128</v>
      </c>
      <c r="W427" s="123" t="s">
        <v>685</v>
      </c>
      <c r="X427" s="123" t="s">
        <v>81</v>
      </c>
      <c r="Y427" s="123" t="s">
        <v>685</v>
      </c>
    </row>
    <row r="428" spans="1:25" ht="15">
      <c r="A428" s="34">
        <f t="shared" si="25"/>
        <v>71</v>
      </c>
      <c r="B428" s="122" t="s">
        <v>419</v>
      </c>
      <c r="C428" s="122" t="str">
        <f t="shared" si="26"/>
        <v>Хабаровский край8</v>
      </c>
      <c r="D428" s="122">
        <f t="shared" si="27"/>
        <v>71</v>
      </c>
      <c r="E428" s="122">
        <f t="shared" si="28"/>
        <v>8</v>
      </c>
      <c r="F428" s="123" t="s">
        <v>427</v>
      </c>
      <c r="G428" s="123">
        <v>-26</v>
      </c>
      <c r="H428" s="123">
        <v>-25</v>
      </c>
      <c r="I428" s="123">
        <v>-23</v>
      </c>
      <c r="J428" s="123">
        <v>-22</v>
      </c>
      <c r="K428" s="123">
        <v>-20</v>
      </c>
      <c r="L428" s="123">
        <v>-36</v>
      </c>
      <c r="M428" s="123">
        <v>8.7</v>
      </c>
      <c r="N428" s="123">
        <v>161</v>
      </c>
      <c r="O428" s="123">
        <v>-8.8</v>
      </c>
      <c r="P428" s="123">
        <v>248</v>
      </c>
      <c r="Q428" s="123">
        <v>-4.3</v>
      </c>
      <c r="R428" s="123">
        <v>270</v>
      </c>
      <c r="S428" s="123">
        <v>-3.2</v>
      </c>
      <c r="T428" s="123">
        <v>54</v>
      </c>
      <c r="U428" s="123">
        <v>47</v>
      </c>
      <c r="V428" s="123" t="s">
        <v>685</v>
      </c>
      <c r="W428" s="123" t="s">
        <v>687</v>
      </c>
      <c r="X428" s="123" t="s">
        <v>81</v>
      </c>
      <c r="Y428" s="123" t="s">
        <v>685</v>
      </c>
    </row>
    <row r="429" spans="1:25" ht="15">
      <c r="A429" s="34">
        <f t="shared" si="25"/>
        <v>71</v>
      </c>
      <c r="B429" s="122" t="s">
        <v>419</v>
      </c>
      <c r="C429" s="122" t="str">
        <f t="shared" si="26"/>
        <v>Хабаровский край9</v>
      </c>
      <c r="D429" s="122">
        <f t="shared" si="27"/>
        <v>71</v>
      </c>
      <c r="E429" s="122">
        <f t="shared" si="28"/>
        <v>9</v>
      </c>
      <c r="F429" s="123" t="s">
        <v>428</v>
      </c>
      <c r="G429" s="123">
        <v>-30</v>
      </c>
      <c r="H429" s="123">
        <v>-29</v>
      </c>
      <c r="I429" s="123">
        <v>-28</v>
      </c>
      <c r="J429" s="123">
        <v>-27</v>
      </c>
      <c r="K429" s="123">
        <v>-24</v>
      </c>
      <c r="L429" s="123">
        <v>-39</v>
      </c>
      <c r="M429" s="123">
        <v>7.8</v>
      </c>
      <c r="N429" s="123">
        <v>183</v>
      </c>
      <c r="O429" s="123">
        <v>-11.4</v>
      </c>
      <c r="P429" s="123">
        <v>256</v>
      </c>
      <c r="Q429" s="123">
        <v>-6.9</v>
      </c>
      <c r="R429" s="123">
        <v>276</v>
      </c>
      <c r="S429" s="123">
        <v>-5.8</v>
      </c>
      <c r="T429" s="123">
        <v>68</v>
      </c>
      <c r="U429" s="123">
        <v>61</v>
      </c>
      <c r="V429" s="123">
        <v>131</v>
      </c>
      <c r="W429" s="123" t="s">
        <v>687</v>
      </c>
      <c r="X429" s="123" t="s">
        <v>81</v>
      </c>
      <c r="Y429" s="123" t="s">
        <v>685</v>
      </c>
    </row>
    <row r="430" spans="1:25" ht="15">
      <c r="A430" s="34">
        <f t="shared" si="25"/>
        <v>71</v>
      </c>
      <c r="B430" s="122" t="s">
        <v>419</v>
      </c>
      <c r="C430" s="122" t="str">
        <f t="shared" si="26"/>
        <v>Хабаровский край10</v>
      </c>
      <c r="D430" s="122">
        <f t="shared" si="27"/>
        <v>71</v>
      </c>
      <c r="E430" s="122">
        <f t="shared" si="28"/>
        <v>10</v>
      </c>
      <c r="F430" s="123" t="s">
        <v>429</v>
      </c>
      <c r="G430" s="123">
        <v>-36</v>
      </c>
      <c r="H430" s="123">
        <v>-32</v>
      </c>
      <c r="I430" s="123">
        <v>-33</v>
      </c>
      <c r="J430" s="123">
        <v>-30</v>
      </c>
      <c r="K430" s="123">
        <v>-25</v>
      </c>
      <c r="L430" s="123">
        <v>-42</v>
      </c>
      <c r="M430" s="123">
        <v>7.7</v>
      </c>
      <c r="N430" s="123">
        <v>191</v>
      </c>
      <c r="O430" s="123">
        <v>-11.7</v>
      </c>
      <c r="P430" s="123">
        <v>252</v>
      </c>
      <c r="Q430" s="123">
        <v>-7.9</v>
      </c>
      <c r="R430" s="123">
        <v>268</v>
      </c>
      <c r="S430" s="123">
        <v>-7</v>
      </c>
      <c r="T430" s="123">
        <v>70</v>
      </c>
      <c r="U430" s="123">
        <v>65</v>
      </c>
      <c r="V430" s="123" t="s">
        <v>685</v>
      </c>
      <c r="W430" s="123" t="s">
        <v>685</v>
      </c>
      <c r="X430" s="123" t="s">
        <v>81</v>
      </c>
      <c r="Y430" s="123" t="s">
        <v>685</v>
      </c>
    </row>
    <row r="431" spans="1:25" ht="24">
      <c r="A431" s="34">
        <f t="shared" si="25"/>
        <v>71</v>
      </c>
      <c r="B431" s="122" t="s">
        <v>419</v>
      </c>
      <c r="C431" s="122" t="str">
        <f t="shared" si="26"/>
        <v>Хабаровский край11</v>
      </c>
      <c r="D431" s="122">
        <f t="shared" si="27"/>
        <v>71</v>
      </c>
      <c r="E431" s="122">
        <f t="shared" si="28"/>
        <v>11</v>
      </c>
      <c r="F431" s="123" t="s">
        <v>760</v>
      </c>
      <c r="G431" s="123">
        <v>-34</v>
      </c>
      <c r="H431" s="123">
        <v>-31</v>
      </c>
      <c r="I431" s="123">
        <v>-32</v>
      </c>
      <c r="J431" s="123">
        <v>-29</v>
      </c>
      <c r="K431" s="123">
        <v>-24</v>
      </c>
      <c r="L431" s="123">
        <v>-40</v>
      </c>
      <c r="M431" s="123">
        <v>10.4</v>
      </c>
      <c r="N431" s="123">
        <v>158</v>
      </c>
      <c r="O431" s="123">
        <v>-13.2</v>
      </c>
      <c r="P431" s="123">
        <v>204</v>
      </c>
      <c r="Q431" s="123">
        <v>-9.3</v>
      </c>
      <c r="R431" s="123">
        <v>220</v>
      </c>
      <c r="S431" s="123">
        <v>-8</v>
      </c>
      <c r="T431" s="123">
        <v>69</v>
      </c>
      <c r="U431" s="123">
        <v>63</v>
      </c>
      <c r="V431" s="123">
        <v>46</v>
      </c>
      <c r="W431" s="123" t="s">
        <v>687</v>
      </c>
      <c r="X431" s="123">
        <v>4.4</v>
      </c>
      <c r="Y431" s="123">
        <v>2.2</v>
      </c>
    </row>
    <row r="432" spans="1:25" ht="24">
      <c r="A432" s="34">
        <f t="shared" si="25"/>
        <v>71</v>
      </c>
      <c r="B432" s="122" t="s">
        <v>419</v>
      </c>
      <c r="C432" s="122" t="str">
        <f t="shared" si="26"/>
        <v>Хабаровский край12</v>
      </c>
      <c r="D432" s="122">
        <f t="shared" si="27"/>
        <v>71</v>
      </c>
      <c r="E432" s="122">
        <f t="shared" si="28"/>
        <v>12</v>
      </c>
      <c r="F432" s="123" t="s">
        <v>761</v>
      </c>
      <c r="G432" s="123">
        <v>-43</v>
      </c>
      <c r="H432" s="123">
        <v>-43</v>
      </c>
      <c r="I432" s="123">
        <v>-42</v>
      </c>
      <c r="J432" s="123">
        <v>-40</v>
      </c>
      <c r="K432" s="123">
        <v>-32</v>
      </c>
      <c r="L432" s="123">
        <v>-52</v>
      </c>
      <c r="M432" s="123">
        <v>13.1</v>
      </c>
      <c r="N432" s="123">
        <v>179</v>
      </c>
      <c r="O432" s="123">
        <v>-17.4</v>
      </c>
      <c r="P432" s="123">
        <v>232</v>
      </c>
      <c r="Q432" s="123">
        <v>-12.5</v>
      </c>
      <c r="R432" s="123">
        <v>248</v>
      </c>
      <c r="S432" s="123">
        <v>-11.1</v>
      </c>
      <c r="T432" s="123">
        <v>77</v>
      </c>
      <c r="U432" s="123">
        <v>72</v>
      </c>
      <c r="V432" s="123">
        <v>63</v>
      </c>
      <c r="W432" s="123" t="s">
        <v>691</v>
      </c>
      <c r="X432" s="123">
        <v>3.5</v>
      </c>
      <c r="Y432" s="123">
        <v>1.5</v>
      </c>
    </row>
    <row r="433" spans="1:25" ht="24">
      <c r="A433" s="34">
        <f t="shared" si="25"/>
        <v>71</v>
      </c>
      <c r="B433" s="122" t="s">
        <v>419</v>
      </c>
      <c r="C433" s="122" t="str">
        <f t="shared" si="26"/>
        <v>Хабаровский край13</v>
      </c>
      <c r="D433" s="122">
        <f t="shared" si="27"/>
        <v>71</v>
      </c>
      <c r="E433" s="122">
        <f t="shared" si="28"/>
        <v>13</v>
      </c>
      <c r="F433" s="123" t="s">
        <v>762</v>
      </c>
      <c r="G433" s="123">
        <v>-38</v>
      </c>
      <c r="H433" s="123">
        <v>-37</v>
      </c>
      <c r="I433" s="123">
        <v>-37</v>
      </c>
      <c r="J433" s="123">
        <v>-35</v>
      </c>
      <c r="K433" s="123">
        <v>-31</v>
      </c>
      <c r="L433" s="123">
        <v>-45</v>
      </c>
      <c r="M433" s="123">
        <v>9.9</v>
      </c>
      <c r="N433" s="123">
        <v>171</v>
      </c>
      <c r="O433" s="123">
        <v>-15.4</v>
      </c>
      <c r="P433" s="123">
        <v>223</v>
      </c>
      <c r="Q433" s="123">
        <v>-10.8</v>
      </c>
      <c r="R433" s="123">
        <v>238</v>
      </c>
      <c r="S433" s="123">
        <v>-9.5</v>
      </c>
      <c r="T433" s="123">
        <v>79</v>
      </c>
      <c r="U433" s="123">
        <v>77</v>
      </c>
      <c r="V433" s="123">
        <v>93</v>
      </c>
      <c r="W433" s="123" t="s">
        <v>686</v>
      </c>
      <c r="X433" s="123">
        <v>5.7</v>
      </c>
      <c r="Y433" s="123">
        <v>3.9</v>
      </c>
    </row>
    <row r="434" spans="1:25" ht="24">
      <c r="A434" s="34">
        <f t="shared" si="25"/>
        <v>71</v>
      </c>
      <c r="B434" s="122" t="s">
        <v>419</v>
      </c>
      <c r="C434" s="122" t="str">
        <f t="shared" si="26"/>
        <v>Хабаровский край14</v>
      </c>
      <c r="D434" s="122">
        <f t="shared" si="27"/>
        <v>71</v>
      </c>
      <c r="E434" s="122">
        <f t="shared" si="28"/>
        <v>14</v>
      </c>
      <c r="F434" s="123" t="s">
        <v>430</v>
      </c>
      <c r="G434" s="123">
        <v>-40</v>
      </c>
      <c r="H434" s="123">
        <v>-38</v>
      </c>
      <c r="I434" s="123">
        <v>-38</v>
      </c>
      <c r="J434" s="123">
        <v>-36</v>
      </c>
      <c r="K434" s="123">
        <v>-31</v>
      </c>
      <c r="L434" s="123">
        <v>-53</v>
      </c>
      <c r="M434" s="123">
        <v>13.7</v>
      </c>
      <c r="N434" s="123">
        <v>175</v>
      </c>
      <c r="O434" s="123">
        <v>-15.5</v>
      </c>
      <c r="P434" s="123">
        <v>229</v>
      </c>
      <c r="Q434" s="123">
        <v>-10.9</v>
      </c>
      <c r="R434" s="123">
        <v>244</v>
      </c>
      <c r="S434" s="123">
        <v>-9.6</v>
      </c>
      <c r="T434" s="123">
        <v>78</v>
      </c>
      <c r="U434" s="123">
        <v>72</v>
      </c>
      <c r="V434" s="123">
        <v>119</v>
      </c>
      <c r="W434" s="123" t="s">
        <v>684</v>
      </c>
      <c r="X434" s="123" t="s">
        <v>81</v>
      </c>
      <c r="Y434" s="123" t="s">
        <v>685</v>
      </c>
    </row>
    <row r="435" spans="1:25" ht="24">
      <c r="A435" s="34">
        <f t="shared" si="25"/>
        <v>71</v>
      </c>
      <c r="B435" s="122" t="s">
        <v>419</v>
      </c>
      <c r="C435" s="122" t="str">
        <f t="shared" si="26"/>
        <v>Хабаровский край15</v>
      </c>
      <c r="D435" s="122">
        <f t="shared" si="27"/>
        <v>71</v>
      </c>
      <c r="E435" s="122">
        <f t="shared" si="28"/>
        <v>15</v>
      </c>
      <c r="F435" s="123" t="s">
        <v>763</v>
      </c>
      <c r="G435" s="123">
        <v>-39</v>
      </c>
      <c r="H435" s="123">
        <v>-36</v>
      </c>
      <c r="I435" s="123">
        <v>-36</v>
      </c>
      <c r="J435" s="123">
        <v>-33</v>
      </c>
      <c r="K435" s="123">
        <v>-27</v>
      </c>
      <c r="L435" s="123">
        <v>-47</v>
      </c>
      <c r="M435" s="123">
        <v>8</v>
      </c>
      <c r="N435" s="123">
        <v>187</v>
      </c>
      <c r="O435" s="123">
        <v>-14.4</v>
      </c>
      <c r="P435" s="123">
        <v>245</v>
      </c>
      <c r="Q435" s="123">
        <v>-10.1</v>
      </c>
      <c r="R435" s="123">
        <v>261</v>
      </c>
      <c r="S435" s="123">
        <v>-8.9</v>
      </c>
      <c r="T435" s="123">
        <v>77</v>
      </c>
      <c r="U435" s="123">
        <v>75</v>
      </c>
      <c r="V435" s="123">
        <v>193</v>
      </c>
      <c r="W435" s="123" t="s">
        <v>690</v>
      </c>
      <c r="X435" s="123">
        <v>3.8</v>
      </c>
      <c r="Y435" s="123">
        <v>3.6</v>
      </c>
    </row>
    <row r="436" spans="1:25" ht="15">
      <c r="A436" s="34">
        <f t="shared" si="25"/>
        <v>71</v>
      </c>
      <c r="B436" s="122" t="s">
        <v>419</v>
      </c>
      <c r="C436" s="122" t="str">
        <f t="shared" si="26"/>
        <v>Хабаровский край16</v>
      </c>
      <c r="D436" s="122">
        <f t="shared" si="27"/>
        <v>71</v>
      </c>
      <c r="E436" s="122">
        <f t="shared" si="28"/>
        <v>16</v>
      </c>
      <c r="F436" s="123" t="s">
        <v>431</v>
      </c>
      <c r="G436" s="123">
        <v>-40</v>
      </c>
      <c r="H436" s="123">
        <v>-39</v>
      </c>
      <c r="I436" s="123">
        <v>-37</v>
      </c>
      <c r="J436" s="123">
        <v>-36</v>
      </c>
      <c r="K436" s="123">
        <v>-31</v>
      </c>
      <c r="L436" s="123">
        <v>-46</v>
      </c>
      <c r="M436" s="123">
        <v>13.1</v>
      </c>
      <c r="N436" s="123">
        <v>176</v>
      </c>
      <c r="O436" s="123">
        <v>-16.2</v>
      </c>
      <c r="P436" s="123">
        <v>227</v>
      </c>
      <c r="Q436" s="123">
        <v>-11.5</v>
      </c>
      <c r="R436" s="123">
        <v>241</v>
      </c>
      <c r="S436" s="123">
        <v>-10.4</v>
      </c>
      <c r="T436" s="123">
        <v>79</v>
      </c>
      <c r="U436" s="123">
        <v>70</v>
      </c>
      <c r="V436" s="123">
        <v>82</v>
      </c>
      <c r="W436" s="123" t="s">
        <v>687</v>
      </c>
      <c r="X436" s="123" t="s">
        <v>81</v>
      </c>
      <c r="Y436" s="123" t="s">
        <v>685</v>
      </c>
    </row>
    <row r="437" spans="1:25" ht="15">
      <c r="A437" s="34">
        <f t="shared" si="25"/>
        <v>71</v>
      </c>
      <c r="B437" s="122" t="s">
        <v>419</v>
      </c>
      <c r="C437" s="122" t="str">
        <f t="shared" si="26"/>
        <v>Хабаровский край17</v>
      </c>
      <c r="D437" s="122">
        <f t="shared" si="27"/>
        <v>71</v>
      </c>
      <c r="E437" s="122">
        <f t="shared" si="28"/>
        <v>17</v>
      </c>
      <c r="F437" s="123" t="s">
        <v>432</v>
      </c>
      <c r="G437" s="123">
        <v>-37</v>
      </c>
      <c r="H437" s="123">
        <v>-34</v>
      </c>
      <c r="I437" s="123">
        <v>-33</v>
      </c>
      <c r="J437" s="123">
        <v>-32</v>
      </c>
      <c r="K437" s="123">
        <v>-25</v>
      </c>
      <c r="L437" s="123">
        <v>-40</v>
      </c>
      <c r="M437" s="123">
        <v>5.7</v>
      </c>
      <c r="N437" s="123">
        <v>207</v>
      </c>
      <c r="O437" s="123">
        <v>-14.1</v>
      </c>
      <c r="P437" s="123">
        <v>274</v>
      </c>
      <c r="Q437" s="123">
        <v>-9.6</v>
      </c>
      <c r="R437" s="123">
        <v>293</v>
      </c>
      <c r="S437" s="123">
        <v>-8.4</v>
      </c>
      <c r="T437" s="123">
        <v>62</v>
      </c>
      <c r="U437" s="123">
        <v>62</v>
      </c>
      <c r="V437" s="123">
        <v>74</v>
      </c>
      <c r="W437" s="123" t="s">
        <v>691</v>
      </c>
      <c r="X437" s="123">
        <v>3.9</v>
      </c>
      <c r="Y437" s="123">
        <v>3.8</v>
      </c>
    </row>
    <row r="438" spans="1:25" ht="15">
      <c r="A438" s="34">
        <f t="shared" si="25"/>
        <v>71</v>
      </c>
      <c r="B438" s="122" t="s">
        <v>419</v>
      </c>
      <c r="C438" s="122" t="str">
        <f t="shared" si="26"/>
        <v>Хабаровский край18</v>
      </c>
      <c r="D438" s="122">
        <f t="shared" si="27"/>
        <v>71</v>
      </c>
      <c r="E438" s="122">
        <f t="shared" si="28"/>
        <v>18</v>
      </c>
      <c r="F438" s="123" t="s">
        <v>433</v>
      </c>
      <c r="G438" s="123">
        <v>-30</v>
      </c>
      <c r="H438" s="123">
        <v>-29</v>
      </c>
      <c r="I438" s="123">
        <v>-28</v>
      </c>
      <c r="J438" s="123">
        <v>-26</v>
      </c>
      <c r="K438" s="123">
        <v>-23</v>
      </c>
      <c r="L438" s="123">
        <v>-43</v>
      </c>
      <c r="M438" s="123">
        <v>11.6</v>
      </c>
      <c r="N438" s="123">
        <v>181</v>
      </c>
      <c r="O438" s="123">
        <v>-10.8</v>
      </c>
      <c r="P438" s="123">
        <v>263</v>
      </c>
      <c r="Q438" s="123">
        <v>-6.2</v>
      </c>
      <c r="R438" s="123">
        <v>283</v>
      </c>
      <c r="S438" s="123">
        <v>-5.1</v>
      </c>
      <c r="T438" s="123">
        <v>65</v>
      </c>
      <c r="U438" s="123">
        <v>53</v>
      </c>
      <c r="V438" s="123">
        <v>133</v>
      </c>
      <c r="W438" s="123" t="s">
        <v>690</v>
      </c>
      <c r="X438" s="123" t="s">
        <v>81</v>
      </c>
      <c r="Y438" s="123">
        <v>3</v>
      </c>
    </row>
    <row r="439" spans="1:25" ht="24">
      <c r="A439" s="34">
        <f t="shared" si="25"/>
        <v>71</v>
      </c>
      <c r="B439" s="122" t="s">
        <v>419</v>
      </c>
      <c r="C439" s="122" t="str">
        <f t="shared" si="26"/>
        <v>Хабаровский край19</v>
      </c>
      <c r="D439" s="122">
        <f t="shared" si="27"/>
        <v>71</v>
      </c>
      <c r="E439" s="122">
        <f t="shared" si="28"/>
        <v>19</v>
      </c>
      <c r="F439" s="123" t="s">
        <v>434</v>
      </c>
      <c r="G439" s="123">
        <v>-28</v>
      </c>
      <c r="H439" s="123">
        <v>-27</v>
      </c>
      <c r="I439" s="123">
        <v>-26</v>
      </c>
      <c r="J439" s="123">
        <v>-24</v>
      </c>
      <c r="K439" s="123">
        <v>-21</v>
      </c>
      <c r="L439" s="123">
        <v>-40</v>
      </c>
      <c r="M439" s="123">
        <v>9.9</v>
      </c>
      <c r="N439" s="123">
        <v>162</v>
      </c>
      <c r="O439" s="123">
        <v>-10.5</v>
      </c>
      <c r="P439" s="123">
        <v>234</v>
      </c>
      <c r="Q439" s="123">
        <v>-6</v>
      </c>
      <c r="R439" s="123">
        <v>254</v>
      </c>
      <c r="S439" s="123">
        <v>-4.8</v>
      </c>
      <c r="T439" s="123">
        <v>65</v>
      </c>
      <c r="U439" s="123">
        <v>57</v>
      </c>
      <c r="V439" s="123">
        <v>153</v>
      </c>
      <c r="W439" s="123" t="s">
        <v>690</v>
      </c>
      <c r="X439" s="123">
        <v>4.2</v>
      </c>
      <c r="Y439" s="123">
        <v>3.3</v>
      </c>
    </row>
    <row r="440" spans="1:25" ht="24">
      <c r="A440" s="34">
        <f t="shared" si="25"/>
        <v>71</v>
      </c>
      <c r="B440" s="122" t="s">
        <v>419</v>
      </c>
      <c r="C440" s="122" t="str">
        <f t="shared" si="26"/>
        <v>Хабаровский край20</v>
      </c>
      <c r="D440" s="122">
        <f t="shared" si="27"/>
        <v>71</v>
      </c>
      <c r="E440" s="122">
        <f t="shared" si="28"/>
        <v>20</v>
      </c>
      <c r="F440" s="123" t="s">
        <v>435</v>
      </c>
      <c r="G440" s="123">
        <v>-46</v>
      </c>
      <c r="H440" s="123">
        <v>-45</v>
      </c>
      <c r="I440" s="123">
        <v>-45</v>
      </c>
      <c r="J440" s="123">
        <v>-44</v>
      </c>
      <c r="K440" s="123">
        <v>-35</v>
      </c>
      <c r="L440" s="123">
        <v>-51</v>
      </c>
      <c r="M440" s="123">
        <v>14.7</v>
      </c>
      <c r="N440" s="123">
        <v>206</v>
      </c>
      <c r="O440" s="123">
        <v>-19.9</v>
      </c>
      <c r="P440" s="123">
        <v>262</v>
      </c>
      <c r="Q440" s="123">
        <v>-14.7</v>
      </c>
      <c r="R440" s="123">
        <v>280</v>
      </c>
      <c r="S440" s="123">
        <v>-13.2</v>
      </c>
      <c r="T440" s="123">
        <v>74</v>
      </c>
      <c r="U440" s="123">
        <v>68</v>
      </c>
      <c r="V440" s="123">
        <v>59</v>
      </c>
      <c r="W440" s="123" t="s">
        <v>693</v>
      </c>
      <c r="X440" s="123">
        <v>1.7</v>
      </c>
      <c r="Y440" s="123">
        <v>1.7</v>
      </c>
    </row>
    <row r="441" spans="1:25" ht="15">
      <c r="A441" s="34">
        <f t="shared" si="25"/>
        <v>71</v>
      </c>
      <c r="B441" s="122" t="s">
        <v>419</v>
      </c>
      <c r="C441" s="122" t="str">
        <f t="shared" si="26"/>
        <v>Хабаровский край21</v>
      </c>
      <c r="D441" s="122">
        <f t="shared" si="27"/>
        <v>71</v>
      </c>
      <c r="E441" s="122">
        <f t="shared" si="28"/>
        <v>21</v>
      </c>
      <c r="F441" s="123" t="s">
        <v>436</v>
      </c>
      <c r="G441" s="123">
        <v>-43</v>
      </c>
      <c r="H441" s="123">
        <v>-42</v>
      </c>
      <c r="I441" s="123">
        <v>-41</v>
      </c>
      <c r="J441" s="123">
        <v>-40</v>
      </c>
      <c r="K441" s="123">
        <v>-36</v>
      </c>
      <c r="L441" s="123">
        <v>-52</v>
      </c>
      <c r="M441" s="123">
        <v>12.1</v>
      </c>
      <c r="N441" s="123">
        <v>183</v>
      </c>
      <c r="O441" s="123">
        <v>-18.4</v>
      </c>
      <c r="P441" s="123">
        <v>238</v>
      </c>
      <c r="Q441" s="123">
        <v>-13.3</v>
      </c>
      <c r="R441" s="123">
        <v>253</v>
      </c>
      <c r="S441" s="123">
        <v>-11.9</v>
      </c>
      <c r="T441" s="123">
        <v>76</v>
      </c>
      <c r="U441" s="123">
        <v>69</v>
      </c>
      <c r="V441" s="123">
        <v>57</v>
      </c>
      <c r="W441" s="123" t="s">
        <v>685</v>
      </c>
      <c r="X441" s="123" t="s">
        <v>81</v>
      </c>
      <c r="Y441" s="123" t="s">
        <v>685</v>
      </c>
    </row>
    <row r="442" spans="1:25" ht="15">
      <c r="A442" s="34">
        <f t="shared" si="25"/>
        <v>71</v>
      </c>
      <c r="B442" s="122" t="s">
        <v>419</v>
      </c>
      <c r="C442" s="122" t="str">
        <f t="shared" si="26"/>
        <v>Хабаровский край22</v>
      </c>
      <c r="D442" s="122">
        <f t="shared" si="27"/>
        <v>71</v>
      </c>
      <c r="E442" s="122">
        <f t="shared" si="28"/>
        <v>22</v>
      </c>
      <c r="F442" s="123" t="s">
        <v>246</v>
      </c>
      <c r="G442" s="123">
        <v>-36</v>
      </c>
      <c r="H442" s="123">
        <v>-34</v>
      </c>
      <c r="I442" s="123">
        <v>-32</v>
      </c>
      <c r="J442" s="123">
        <v>-31</v>
      </c>
      <c r="K442" s="123">
        <v>-28</v>
      </c>
      <c r="L442" s="123">
        <v>-47</v>
      </c>
      <c r="M442" s="123">
        <v>8.7</v>
      </c>
      <c r="N442" s="123">
        <v>166</v>
      </c>
      <c r="O442" s="123">
        <v>-13.9</v>
      </c>
      <c r="P442" s="123">
        <v>217</v>
      </c>
      <c r="Q442" s="123">
        <v>-9.7</v>
      </c>
      <c r="R442" s="123">
        <v>231</v>
      </c>
      <c r="S442" s="123">
        <v>-8.5</v>
      </c>
      <c r="T442" s="123">
        <v>74</v>
      </c>
      <c r="U442" s="123">
        <v>70</v>
      </c>
      <c r="V442" s="123">
        <v>137</v>
      </c>
      <c r="W442" s="123" t="s">
        <v>686</v>
      </c>
      <c r="X442" s="123" t="s">
        <v>81</v>
      </c>
      <c r="Y442" s="123">
        <v>4.2</v>
      </c>
    </row>
    <row r="443" spans="1:25" ht="15">
      <c r="A443" s="34">
        <f t="shared" si="25"/>
        <v>71</v>
      </c>
      <c r="B443" s="122" t="s">
        <v>419</v>
      </c>
      <c r="C443" s="122" t="str">
        <f t="shared" si="26"/>
        <v>Хабаровский край23</v>
      </c>
      <c r="D443" s="122">
        <f t="shared" si="27"/>
        <v>71</v>
      </c>
      <c r="E443" s="122">
        <f t="shared" si="28"/>
        <v>23</v>
      </c>
      <c r="F443" s="123" t="s">
        <v>437</v>
      </c>
      <c r="G443" s="123">
        <v>-34</v>
      </c>
      <c r="H443" s="123">
        <v>-32</v>
      </c>
      <c r="I443" s="123">
        <v>-32</v>
      </c>
      <c r="J443" s="123">
        <v>-29</v>
      </c>
      <c r="K443" s="123">
        <v>-25</v>
      </c>
      <c r="L443" s="123">
        <v>-43</v>
      </c>
      <c r="M443" s="123">
        <v>7.7</v>
      </c>
      <c r="N443" s="123">
        <v>158</v>
      </c>
      <c r="O443" s="123">
        <v>-13.6</v>
      </c>
      <c r="P443" s="123">
        <v>204</v>
      </c>
      <c r="Q443" s="123">
        <v>-9.5</v>
      </c>
      <c r="R443" s="123">
        <v>219</v>
      </c>
      <c r="S443" s="123">
        <v>-8.3</v>
      </c>
      <c r="T443" s="123">
        <v>74</v>
      </c>
      <c r="U443" s="123">
        <v>67</v>
      </c>
      <c r="V443" s="123">
        <v>81</v>
      </c>
      <c r="W443" s="123" t="s">
        <v>684</v>
      </c>
      <c r="X443" s="123">
        <v>3.9</v>
      </c>
      <c r="Y443" s="123">
        <v>3</v>
      </c>
    </row>
    <row r="444" spans="1:25" ht="15">
      <c r="A444" s="34">
        <f t="shared" si="25"/>
        <v>71</v>
      </c>
      <c r="B444" s="122" t="s">
        <v>419</v>
      </c>
      <c r="C444" s="122" t="str">
        <f t="shared" si="26"/>
        <v>Хабаровский край24</v>
      </c>
      <c r="D444" s="122">
        <f t="shared" si="27"/>
        <v>71</v>
      </c>
      <c r="E444" s="122">
        <f t="shared" si="28"/>
        <v>24</v>
      </c>
      <c r="F444" s="123" t="s">
        <v>438</v>
      </c>
      <c r="G444" s="123">
        <v>-35</v>
      </c>
      <c r="H444" s="123">
        <v>-34</v>
      </c>
      <c r="I444" s="123">
        <v>-34</v>
      </c>
      <c r="J444" s="123">
        <v>-32</v>
      </c>
      <c r="K444" s="123">
        <v>-29</v>
      </c>
      <c r="L444" s="123">
        <v>-43</v>
      </c>
      <c r="M444" s="123">
        <v>5.3</v>
      </c>
      <c r="N444" s="123">
        <v>198</v>
      </c>
      <c r="O444" s="123">
        <v>-13.8</v>
      </c>
      <c r="P444" s="123">
        <v>274</v>
      </c>
      <c r="Q444" s="123">
        <v>-8.8</v>
      </c>
      <c r="R444" s="123">
        <v>292</v>
      </c>
      <c r="S444" s="123">
        <v>-7.7</v>
      </c>
      <c r="T444" s="123">
        <v>73</v>
      </c>
      <c r="U444" s="123">
        <v>71</v>
      </c>
      <c r="V444" s="123" t="s">
        <v>685</v>
      </c>
      <c r="W444" s="123" t="s">
        <v>690</v>
      </c>
      <c r="X444" s="123">
        <v>10.3</v>
      </c>
      <c r="Y444" s="123">
        <v>6.3</v>
      </c>
    </row>
    <row r="445" spans="1:25" ht="15">
      <c r="A445" s="34">
        <f t="shared" si="25"/>
        <v>71</v>
      </c>
      <c r="B445" s="122" t="s">
        <v>419</v>
      </c>
      <c r="C445" s="122" t="str">
        <f t="shared" si="26"/>
        <v>Хабаровский край25</v>
      </c>
      <c r="D445" s="122">
        <f t="shared" si="27"/>
        <v>71</v>
      </c>
      <c r="E445" s="122">
        <f t="shared" si="28"/>
        <v>25</v>
      </c>
      <c r="F445" s="123" t="s">
        <v>764</v>
      </c>
      <c r="G445" s="123">
        <v>-31</v>
      </c>
      <c r="H445" s="123">
        <v>-30</v>
      </c>
      <c r="I445" s="123">
        <v>-30</v>
      </c>
      <c r="J445" s="123">
        <v>-28</v>
      </c>
      <c r="K445" s="123">
        <v>-25</v>
      </c>
      <c r="L445" s="123">
        <v>-41</v>
      </c>
      <c r="M445" s="123">
        <v>6.2</v>
      </c>
      <c r="N445" s="123">
        <v>206</v>
      </c>
      <c r="O445" s="123">
        <v>-12</v>
      </c>
      <c r="P445" s="123">
        <v>281</v>
      </c>
      <c r="Q445" s="123">
        <v>-7.7</v>
      </c>
      <c r="R445" s="123">
        <v>303</v>
      </c>
      <c r="S445" s="123">
        <v>-6.5</v>
      </c>
      <c r="T445" s="123">
        <v>48</v>
      </c>
      <c r="U445" s="123">
        <v>45</v>
      </c>
      <c r="V445" s="123" t="s">
        <v>685</v>
      </c>
      <c r="W445" s="123" t="s">
        <v>687</v>
      </c>
      <c r="X445" s="123" t="s">
        <v>81</v>
      </c>
      <c r="Y445" s="123">
        <v>4.8</v>
      </c>
    </row>
    <row r="446" spans="1:25" ht="15">
      <c r="A446" s="34">
        <f t="shared" si="25"/>
        <v>72</v>
      </c>
      <c r="B446" s="122" t="s">
        <v>442</v>
      </c>
      <c r="C446" s="122" t="str">
        <f t="shared" si="26"/>
        <v>Челябинская область1</v>
      </c>
      <c r="D446" s="122">
        <f t="shared" si="27"/>
        <v>72</v>
      </c>
      <c r="E446" s="122">
        <f t="shared" si="28"/>
        <v>1</v>
      </c>
      <c r="F446" s="123" t="s">
        <v>443</v>
      </c>
      <c r="G446" s="123">
        <v>-39</v>
      </c>
      <c r="H446" s="123">
        <v>-38</v>
      </c>
      <c r="I446" s="123">
        <v>-35</v>
      </c>
      <c r="J446" s="123">
        <v>-34</v>
      </c>
      <c r="K446" s="123">
        <v>-21</v>
      </c>
      <c r="L446" s="123">
        <v>-48</v>
      </c>
      <c r="M446" s="123">
        <v>10.3</v>
      </c>
      <c r="N446" s="123">
        <v>170</v>
      </c>
      <c r="O446" s="123">
        <v>-11.1</v>
      </c>
      <c r="P446" s="123">
        <v>221</v>
      </c>
      <c r="Q446" s="123">
        <v>-7.5</v>
      </c>
      <c r="R446" s="123">
        <v>242</v>
      </c>
      <c r="S446" s="123">
        <v>-6.1</v>
      </c>
      <c r="T446" s="123">
        <v>78</v>
      </c>
      <c r="U446" s="123">
        <v>75</v>
      </c>
      <c r="V446" s="123">
        <v>81</v>
      </c>
      <c r="W446" s="123" t="s">
        <v>684</v>
      </c>
      <c r="X446" s="123" t="s">
        <v>81</v>
      </c>
      <c r="Y446" s="123">
        <v>3.1</v>
      </c>
    </row>
    <row r="447" spans="1:25" ht="24">
      <c r="A447" s="34">
        <f t="shared" si="25"/>
        <v>72</v>
      </c>
      <c r="B447" s="122" t="s">
        <v>442</v>
      </c>
      <c r="C447" s="122" t="str">
        <f t="shared" si="26"/>
        <v>Челябинская область2</v>
      </c>
      <c r="D447" s="122">
        <f t="shared" si="27"/>
        <v>72</v>
      </c>
      <c r="E447" s="122">
        <f t="shared" si="28"/>
        <v>2</v>
      </c>
      <c r="F447" s="123" t="s">
        <v>765</v>
      </c>
      <c r="G447" s="123"/>
      <c r="H447" s="123"/>
      <c r="I447" s="123"/>
      <c r="J447" s="123"/>
      <c r="K447" s="123"/>
      <c r="L447" s="123"/>
      <c r="M447" s="123"/>
      <c r="N447" s="123"/>
      <c r="O447" s="123"/>
      <c r="P447" s="123"/>
      <c r="Q447" s="123"/>
      <c r="R447" s="123"/>
      <c r="S447" s="123"/>
      <c r="T447" s="123"/>
      <c r="U447" s="123"/>
      <c r="V447" s="123"/>
      <c r="W447" s="123"/>
      <c r="X447" s="123"/>
      <c r="Y447" s="123"/>
    </row>
    <row r="448" spans="1:25" ht="15">
      <c r="A448" s="34">
        <f t="shared" si="25"/>
        <v>72</v>
      </c>
      <c r="B448" s="122" t="s">
        <v>442</v>
      </c>
      <c r="C448" s="122" t="str">
        <f t="shared" si="26"/>
        <v>Челябинская область3</v>
      </c>
      <c r="D448" s="122">
        <f t="shared" si="27"/>
        <v>72</v>
      </c>
      <c r="E448" s="122">
        <f t="shared" si="28"/>
        <v>3</v>
      </c>
      <c r="F448" s="123" t="s">
        <v>444</v>
      </c>
      <c r="G448" s="123">
        <v>-42</v>
      </c>
      <c r="H448" s="123">
        <v>-40</v>
      </c>
      <c r="I448" s="123">
        <v>-38</v>
      </c>
      <c r="J448" s="123">
        <v>-35</v>
      </c>
      <c r="K448" s="123">
        <v>-22</v>
      </c>
      <c r="L448" s="123">
        <v>-52</v>
      </c>
      <c r="M448" s="123">
        <v>9.2</v>
      </c>
      <c r="N448" s="123">
        <v>172</v>
      </c>
      <c r="O448" s="123">
        <v>-10.6</v>
      </c>
      <c r="P448" s="123">
        <v>229</v>
      </c>
      <c r="Q448" s="123">
        <v>-6.8</v>
      </c>
      <c r="R448" s="123">
        <v>248</v>
      </c>
      <c r="S448" s="123">
        <v>-5.6</v>
      </c>
      <c r="T448" s="123">
        <v>81</v>
      </c>
      <c r="U448" s="123">
        <v>78</v>
      </c>
      <c r="V448" s="123">
        <v>149</v>
      </c>
      <c r="W448" s="123" t="s">
        <v>684</v>
      </c>
      <c r="X448" s="123" t="s">
        <v>81</v>
      </c>
      <c r="Y448" s="123">
        <v>2.7</v>
      </c>
    </row>
    <row r="449" spans="1:25" ht="15">
      <c r="A449" s="34">
        <f t="shared" si="25"/>
        <v>72</v>
      </c>
      <c r="B449" s="122" t="s">
        <v>442</v>
      </c>
      <c r="C449" s="122" t="str">
        <f t="shared" si="26"/>
        <v>Челябинская область4</v>
      </c>
      <c r="D449" s="122">
        <f t="shared" si="27"/>
        <v>72</v>
      </c>
      <c r="E449" s="122">
        <f t="shared" si="28"/>
        <v>4</v>
      </c>
      <c r="F449" s="123" t="s">
        <v>445</v>
      </c>
      <c r="G449" s="123">
        <v>-39</v>
      </c>
      <c r="H449" s="123">
        <v>-38</v>
      </c>
      <c r="I449" s="123">
        <v>-35</v>
      </c>
      <c r="J449" s="123">
        <v>-34</v>
      </c>
      <c r="K449" s="123">
        <v>-21</v>
      </c>
      <c r="L449" s="123">
        <v>-48</v>
      </c>
      <c r="M449" s="123">
        <v>9.4</v>
      </c>
      <c r="N449" s="123">
        <v>162</v>
      </c>
      <c r="O449" s="123">
        <v>-10.1</v>
      </c>
      <c r="P449" s="123">
        <v>218</v>
      </c>
      <c r="Q449" s="123">
        <v>-6.5</v>
      </c>
      <c r="R449" s="123">
        <v>233</v>
      </c>
      <c r="S449" s="123">
        <v>-5.5</v>
      </c>
      <c r="T449" s="123">
        <v>78</v>
      </c>
      <c r="U449" s="123">
        <v>78</v>
      </c>
      <c r="V449" s="123">
        <v>104</v>
      </c>
      <c r="W449" s="123" t="s">
        <v>684</v>
      </c>
      <c r="X449" s="123">
        <v>4.5</v>
      </c>
      <c r="Y449" s="123">
        <v>3</v>
      </c>
    </row>
    <row r="450" spans="1:25" ht="15">
      <c r="A450" s="34">
        <f t="shared" si="25"/>
        <v>73</v>
      </c>
      <c r="B450" s="122" t="s">
        <v>446</v>
      </c>
      <c r="C450" s="122" t="str">
        <f t="shared" si="26"/>
        <v>Чеченская Республика1</v>
      </c>
      <c r="D450" s="122">
        <f t="shared" si="27"/>
        <v>73</v>
      </c>
      <c r="E450" s="122">
        <f t="shared" si="28"/>
        <v>1</v>
      </c>
      <c r="F450" s="123" t="s">
        <v>447</v>
      </c>
      <c r="G450" s="123">
        <v>-23</v>
      </c>
      <c r="H450" s="123">
        <v>-22</v>
      </c>
      <c r="I450" s="123">
        <v>-20</v>
      </c>
      <c r="J450" s="123">
        <v>-17</v>
      </c>
      <c r="K450" s="123">
        <v>-7</v>
      </c>
      <c r="L450" s="123">
        <v>-32</v>
      </c>
      <c r="M450" s="123">
        <v>7</v>
      </c>
      <c r="N450" s="123">
        <v>83</v>
      </c>
      <c r="O450" s="123">
        <v>-1.8</v>
      </c>
      <c r="P450" s="123">
        <v>159</v>
      </c>
      <c r="Q450" s="123">
        <v>0.9</v>
      </c>
      <c r="R450" s="123">
        <v>176</v>
      </c>
      <c r="S450" s="123">
        <v>1.7</v>
      </c>
      <c r="T450" s="123">
        <v>87</v>
      </c>
      <c r="U450" s="123">
        <v>80</v>
      </c>
      <c r="V450" s="123">
        <v>127</v>
      </c>
      <c r="W450" s="123" t="s">
        <v>690</v>
      </c>
      <c r="X450" s="123">
        <v>3.8</v>
      </c>
      <c r="Y450" s="123">
        <v>2.5</v>
      </c>
    </row>
    <row r="451" spans="1:25" ht="15">
      <c r="A451" s="34">
        <f t="shared" si="25"/>
        <v>74</v>
      </c>
      <c r="B451" s="122" t="s">
        <v>448</v>
      </c>
      <c r="C451" s="122" t="str">
        <f t="shared" si="26"/>
        <v>Читинская область1</v>
      </c>
      <c r="D451" s="122">
        <f t="shared" si="27"/>
        <v>74</v>
      </c>
      <c r="E451" s="122">
        <f t="shared" si="28"/>
        <v>1</v>
      </c>
      <c r="F451" s="123" t="s">
        <v>449</v>
      </c>
      <c r="G451" s="123">
        <v>-42</v>
      </c>
      <c r="H451" s="123">
        <v>-38</v>
      </c>
      <c r="I451" s="123">
        <v>-40</v>
      </c>
      <c r="J451" s="123">
        <v>-36</v>
      </c>
      <c r="K451" s="123">
        <v>-28</v>
      </c>
      <c r="L451" s="123">
        <v>-48</v>
      </c>
      <c r="M451" s="123">
        <v>13.9</v>
      </c>
      <c r="N451" s="123">
        <v>182</v>
      </c>
      <c r="O451" s="123">
        <v>-14.8</v>
      </c>
      <c r="P451" s="123">
        <v>238</v>
      </c>
      <c r="Q451" s="123">
        <v>-10.4</v>
      </c>
      <c r="R451" s="123">
        <v>255</v>
      </c>
      <c r="S451" s="123">
        <v>-9.1</v>
      </c>
      <c r="T451" s="123">
        <v>72</v>
      </c>
      <c r="U451" s="123">
        <v>67</v>
      </c>
      <c r="V451" s="123">
        <v>19</v>
      </c>
      <c r="W451" s="123" t="s">
        <v>690</v>
      </c>
      <c r="X451" s="123" t="s">
        <v>81</v>
      </c>
      <c r="Y451" s="123">
        <v>2.9</v>
      </c>
    </row>
    <row r="452" spans="1:25" ht="15">
      <c r="A452" s="34">
        <f t="shared" si="25"/>
        <v>74</v>
      </c>
      <c r="B452" s="122" t="s">
        <v>448</v>
      </c>
      <c r="C452" s="122" t="str">
        <f t="shared" si="26"/>
        <v>Читинская область2</v>
      </c>
      <c r="D452" s="122">
        <f t="shared" si="27"/>
        <v>74</v>
      </c>
      <c r="E452" s="122">
        <f t="shared" si="28"/>
        <v>2</v>
      </c>
      <c r="F452" s="123" t="s">
        <v>450</v>
      </c>
      <c r="G452" s="123">
        <v>-41</v>
      </c>
      <c r="H452" s="123">
        <v>-38</v>
      </c>
      <c r="I452" s="123">
        <v>-36</v>
      </c>
      <c r="J452" s="123">
        <v>-34</v>
      </c>
      <c r="K452" s="123">
        <v>-28</v>
      </c>
      <c r="L452" s="123">
        <v>-47</v>
      </c>
      <c r="M452" s="123">
        <v>14.7</v>
      </c>
      <c r="N452" s="123">
        <v>179</v>
      </c>
      <c r="O452" s="123">
        <v>-14</v>
      </c>
      <c r="P452" s="123">
        <v>237</v>
      </c>
      <c r="Q452" s="123">
        <v>-9.6</v>
      </c>
      <c r="R452" s="123">
        <v>254</v>
      </c>
      <c r="S452" s="123">
        <v>-8.3</v>
      </c>
      <c r="T452" s="123">
        <v>73</v>
      </c>
      <c r="U452" s="123">
        <v>65</v>
      </c>
      <c r="V452" s="123">
        <v>21</v>
      </c>
      <c r="W452" s="123" t="s">
        <v>687</v>
      </c>
      <c r="X452" s="123">
        <v>5.2</v>
      </c>
      <c r="Y452" s="123">
        <v>2.2</v>
      </c>
    </row>
    <row r="453" spans="1:25" ht="24">
      <c r="A453" s="34">
        <f t="shared" si="25"/>
        <v>74</v>
      </c>
      <c r="B453" s="122" t="s">
        <v>448</v>
      </c>
      <c r="C453" s="122" t="str">
        <f t="shared" si="26"/>
        <v>Читинская область3</v>
      </c>
      <c r="D453" s="122">
        <f t="shared" si="27"/>
        <v>74</v>
      </c>
      <c r="E453" s="122">
        <f t="shared" si="28"/>
        <v>3</v>
      </c>
      <c r="F453" s="123" t="s">
        <v>451</v>
      </c>
      <c r="G453" s="123">
        <v>-43</v>
      </c>
      <c r="H453" s="123">
        <v>-41</v>
      </c>
      <c r="I453" s="123">
        <v>-40</v>
      </c>
      <c r="J453" s="123">
        <v>-38</v>
      </c>
      <c r="K453" s="123">
        <v>-32</v>
      </c>
      <c r="L453" s="123">
        <v>-48</v>
      </c>
      <c r="M453" s="123">
        <v>12.1</v>
      </c>
      <c r="N453" s="123">
        <v>194</v>
      </c>
      <c r="O453" s="123">
        <v>-16.6</v>
      </c>
      <c r="P453" s="123">
        <v>250</v>
      </c>
      <c r="Q453" s="123">
        <v>-12</v>
      </c>
      <c r="R453" s="123">
        <v>267</v>
      </c>
      <c r="S453" s="123">
        <v>-10.6</v>
      </c>
      <c r="T453" s="123">
        <v>80</v>
      </c>
      <c r="U453" s="123">
        <v>75</v>
      </c>
      <c r="V453" s="123">
        <v>38</v>
      </c>
      <c r="W453" s="123" t="s">
        <v>684</v>
      </c>
      <c r="X453" s="123" t="s">
        <v>81</v>
      </c>
      <c r="Y453" s="123" t="s">
        <v>685</v>
      </c>
    </row>
    <row r="454" spans="1:25" ht="15">
      <c r="A454" s="34">
        <f t="shared" si="25"/>
        <v>74</v>
      </c>
      <c r="B454" s="122" t="s">
        <v>448</v>
      </c>
      <c r="C454" s="122" t="str">
        <f t="shared" si="26"/>
        <v>Читинская область4</v>
      </c>
      <c r="D454" s="122">
        <f t="shared" si="27"/>
        <v>74</v>
      </c>
      <c r="E454" s="122">
        <f t="shared" si="28"/>
        <v>4</v>
      </c>
      <c r="F454" s="123" t="s">
        <v>452</v>
      </c>
      <c r="G454" s="123">
        <v>-43</v>
      </c>
      <c r="H454" s="123">
        <v>-41</v>
      </c>
      <c r="I454" s="123">
        <v>-41</v>
      </c>
      <c r="J454" s="123">
        <v>-38</v>
      </c>
      <c r="K454" s="123">
        <v>-30</v>
      </c>
      <c r="L454" s="123">
        <v>-50</v>
      </c>
      <c r="M454" s="123">
        <v>14.3</v>
      </c>
      <c r="N454" s="123">
        <v>180</v>
      </c>
      <c r="O454" s="123">
        <v>-17.1</v>
      </c>
      <c r="P454" s="123">
        <v>232</v>
      </c>
      <c r="Q454" s="123">
        <v>-12.4</v>
      </c>
      <c r="R454" s="123">
        <v>247</v>
      </c>
      <c r="S454" s="123">
        <v>-11.1</v>
      </c>
      <c r="T454" s="123">
        <v>78</v>
      </c>
      <c r="U454" s="123">
        <v>74</v>
      </c>
      <c r="V454" s="123">
        <v>16</v>
      </c>
      <c r="W454" s="123" t="s">
        <v>688</v>
      </c>
      <c r="X454" s="123">
        <v>1.9</v>
      </c>
      <c r="Y454" s="123">
        <v>2.8</v>
      </c>
    </row>
    <row r="455" spans="1:25" ht="15">
      <c r="A455" s="34">
        <f t="shared" si="25"/>
        <v>74</v>
      </c>
      <c r="B455" s="122" t="s">
        <v>448</v>
      </c>
      <c r="C455" s="122" t="str">
        <f t="shared" si="26"/>
        <v>Читинская область5</v>
      </c>
      <c r="D455" s="122">
        <f t="shared" si="27"/>
        <v>74</v>
      </c>
      <c r="E455" s="122">
        <f t="shared" si="28"/>
        <v>5</v>
      </c>
      <c r="F455" s="123" t="s">
        <v>453</v>
      </c>
      <c r="G455" s="123">
        <v>-40</v>
      </c>
      <c r="H455" s="123">
        <v>-37</v>
      </c>
      <c r="I455" s="123">
        <v>-38</v>
      </c>
      <c r="J455" s="123">
        <v>-34</v>
      </c>
      <c r="K455" s="123">
        <v>-27</v>
      </c>
      <c r="L455" s="123">
        <v>-48</v>
      </c>
      <c r="M455" s="123">
        <v>13.9</v>
      </c>
      <c r="N455" s="123">
        <v>188</v>
      </c>
      <c r="O455" s="123">
        <v>-13.7</v>
      </c>
      <c r="P455" s="123">
        <v>247</v>
      </c>
      <c r="Q455" s="123">
        <v>-9.5</v>
      </c>
      <c r="R455" s="123">
        <v>265</v>
      </c>
      <c r="S455" s="123">
        <v>-8.2</v>
      </c>
      <c r="T455" s="123">
        <v>72</v>
      </c>
      <c r="U455" s="123">
        <v>64</v>
      </c>
      <c r="V455" s="123">
        <v>28</v>
      </c>
      <c r="W455" s="123" t="s">
        <v>687</v>
      </c>
      <c r="X455" s="123" t="s">
        <v>81</v>
      </c>
      <c r="Y455" s="123">
        <v>2</v>
      </c>
    </row>
    <row r="456" spans="1:25" ht="15">
      <c r="A456" s="34">
        <f t="shared" si="25"/>
        <v>74</v>
      </c>
      <c r="B456" s="122" t="s">
        <v>448</v>
      </c>
      <c r="C456" s="122" t="str">
        <f t="shared" si="26"/>
        <v>Читинская область6</v>
      </c>
      <c r="D456" s="122">
        <f t="shared" si="27"/>
        <v>74</v>
      </c>
      <c r="E456" s="122">
        <f t="shared" si="28"/>
        <v>6</v>
      </c>
      <c r="F456" s="123" t="s">
        <v>454</v>
      </c>
      <c r="G456" s="123">
        <v>-49</v>
      </c>
      <c r="H456" s="123">
        <v>-48</v>
      </c>
      <c r="I456" s="123">
        <v>-46</v>
      </c>
      <c r="J456" s="123">
        <v>-45</v>
      </c>
      <c r="K456" s="123">
        <v>-38</v>
      </c>
      <c r="L456" s="123">
        <v>-56</v>
      </c>
      <c r="M456" s="123">
        <v>15.1</v>
      </c>
      <c r="N456" s="123">
        <v>203</v>
      </c>
      <c r="O456" s="123">
        <v>-21.7</v>
      </c>
      <c r="P456" s="123">
        <v>257</v>
      </c>
      <c r="Q456" s="123">
        <v>-16.3</v>
      </c>
      <c r="R456" s="123">
        <v>271</v>
      </c>
      <c r="S456" s="123">
        <v>-15</v>
      </c>
      <c r="T456" s="123">
        <v>76</v>
      </c>
      <c r="U456" s="123">
        <v>68</v>
      </c>
      <c r="V456" s="123">
        <v>27</v>
      </c>
      <c r="W456" s="123" t="s">
        <v>690</v>
      </c>
      <c r="X456" s="123">
        <v>2.4</v>
      </c>
      <c r="Y456" s="123">
        <v>0.7</v>
      </c>
    </row>
    <row r="457" spans="1:25" ht="15">
      <c r="A457" s="34">
        <f aca="true" t="shared" si="29" ref="A457:A476">D457</f>
        <v>74</v>
      </c>
      <c r="B457" s="122" t="s">
        <v>448</v>
      </c>
      <c r="C457" s="122" t="str">
        <f aca="true" t="shared" si="30" ref="C457:C476">B457&amp;E457</f>
        <v>Читинская область7</v>
      </c>
      <c r="D457" s="122">
        <f aca="true" t="shared" si="31" ref="D457:D476">IF(B456=B457,D456,D456+1)</f>
        <v>74</v>
      </c>
      <c r="E457" s="122">
        <f t="shared" si="28"/>
        <v>7</v>
      </c>
      <c r="F457" s="123" t="s">
        <v>455</v>
      </c>
      <c r="G457" s="123">
        <v>-42</v>
      </c>
      <c r="H457" s="123">
        <v>-41</v>
      </c>
      <c r="I457" s="123">
        <v>-37</v>
      </c>
      <c r="J457" s="123">
        <v>-37</v>
      </c>
      <c r="K457" s="123">
        <v>-29</v>
      </c>
      <c r="L457" s="123">
        <v>-48</v>
      </c>
      <c r="M457" s="123">
        <v>12.7</v>
      </c>
      <c r="N457" s="123">
        <v>181</v>
      </c>
      <c r="O457" s="123">
        <v>-16.2</v>
      </c>
      <c r="P457" s="123">
        <v>240</v>
      </c>
      <c r="Q457" s="123">
        <v>-11.2</v>
      </c>
      <c r="R457" s="123">
        <v>256</v>
      </c>
      <c r="S457" s="123">
        <v>-9.9</v>
      </c>
      <c r="T457" s="123">
        <v>79</v>
      </c>
      <c r="U457" s="123">
        <v>73</v>
      </c>
      <c r="V457" s="123">
        <v>24</v>
      </c>
      <c r="W457" s="123" t="s">
        <v>690</v>
      </c>
      <c r="X457" s="123">
        <v>2.4</v>
      </c>
      <c r="Y457" s="123">
        <v>1.1</v>
      </c>
    </row>
    <row r="458" spans="1:25" ht="15">
      <c r="A458" s="34">
        <f t="shared" si="29"/>
        <v>74</v>
      </c>
      <c r="B458" s="122" t="s">
        <v>448</v>
      </c>
      <c r="C458" s="122" t="str">
        <f t="shared" si="30"/>
        <v>Читинская область8</v>
      </c>
      <c r="D458" s="122">
        <f t="shared" si="31"/>
        <v>74</v>
      </c>
      <c r="E458" s="122">
        <f aca="true" t="shared" si="32" ref="E458:E476">IF(D457=D458,E457+1,1)</f>
        <v>8</v>
      </c>
      <c r="F458" s="123" t="s">
        <v>456</v>
      </c>
      <c r="G458" s="123">
        <v>-46</v>
      </c>
      <c r="H458" s="123">
        <v>-42</v>
      </c>
      <c r="I458" s="123">
        <v>-43</v>
      </c>
      <c r="J458" s="123">
        <v>-39</v>
      </c>
      <c r="K458" s="123">
        <v>-33</v>
      </c>
      <c r="L458" s="123">
        <v>-53</v>
      </c>
      <c r="M458" s="123">
        <v>15.1</v>
      </c>
      <c r="N458" s="123">
        <v>195</v>
      </c>
      <c r="O458" s="123">
        <v>-18.9</v>
      </c>
      <c r="P458" s="123">
        <v>250</v>
      </c>
      <c r="Q458" s="123">
        <v>-13.8</v>
      </c>
      <c r="R458" s="123">
        <v>266</v>
      </c>
      <c r="S458" s="123">
        <v>-12.4</v>
      </c>
      <c r="T458" s="123">
        <v>77</v>
      </c>
      <c r="U458" s="123">
        <v>70</v>
      </c>
      <c r="V458" s="123">
        <v>29</v>
      </c>
      <c r="W458" s="123" t="s">
        <v>687</v>
      </c>
      <c r="X458" s="123">
        <v>3.6</v>
      </c>
      <c r="Y458" s="123">
        <v>1.5</v>
      </c>
    </row>
    <row r="459" spans="1:25" ht="15">
      <c r="A459" s="34">
        <f t="shared" si="29"/>
        <v>74</v>
      </c>
      <c r="B459" s="122" t="s">
        <v>448</v>
      </c>
      <c r="C459" s="122" t="str">
        <f t="shared" si="30"/>
        <v>Читинская область9</v>
      </c>
      <c r="D459" s="122">
        <f t="shared" si="31"/>
        <v>74</v>
      </c>
      <c r="E459" s="122">
        <f t="shared" si="32"/>
        <v>9</v>
      </c>
      <c r="F459" s="123" t="s">
        <v>457</v>
      </c>
      <c r="G459" s="123">
        <v>-48</v>
      </c>
      <c r="H459" s="123">
        <v>-46</v>
      </c>
      <c r="I459" s="123">
        <v>-47</v>
      </c>
      <c r="J459" s="123">
        <v>-44</v>
      </c>
      <c r="K459" s="123">
        <v>-36</v>
      </c>
      <c r="L459" s="123">
        <v>-54</v>
      </c>
      <c r="M459" s="123">
        <v>13.3</v>
      </c>
      <c r="N459" s="123">
        <v>183</v>
      </c>
      <c r="O459" s="123">
        <v>-19.1</v>
      </c>
      <c r="P459" s="123">
        <v>233</v>
      </c>
      <c r="Q459" s="123">
        <v>-14.1</v>
      </c>
      <c r="R459" s="123">
        <v>247</v>
      </c>
      <c r="S459" s="123">
        <v>-12.8</v>
      </c>
      <c r="T459" s="123">
        <v>77</v>
      </c>
      <c r="U459" s="123">
        <v>73</v>
      </c>
      <c r="V459" s="123">
        <v>23</v>
      </c>
      <c r="W459" s="123" t="s">
        <v>690</v>
      </c>
      <c r="X459" s="123">
        <v>4.4</v>
      </c>
      <c r="Y459" s="123">
        <v>2.1</v>
      </c>
    </row>
    <row r="460" spans="1:25" ht="24">
      <c r="A460" s="34">
        <f t="shared" si="29"/>
        <v>74</v>
      </c>
      <c r="B460" s="122" t="s">
        <v>448</v>
      </c>
      <c r="C460" s="122" t="str">
        <f t="shared" si="30"/>
        <v>Читинская область10</v>
      </c>
      <c r="D460" s="122">
        <f t="shared" si="31"/>
        <v>74</v>
      </c>
      <c r="E460" s="122">
        <f t="shared" si="32"/>
        <v>10</v>
      </c>
      <c r="F460" s="123" t="s">
        <v>458</v>
      </c>
      <c r="G460" s="123">
        <v>-42</v>
      </c>
      <c r="H460" s="123">
        <v>-40</v>
      </c>
      <c r="I460" s="123">
        <v>-41</v>
      </c>
      <c r="J460" s="123">
        <v>-38</v>
      </c>
      <c r="K460" s="123">
        <v>-32</v>
      </c>
      <c r="L460" s="123">
        <v>-53</v>
      </c>
      <c r="M460" s="123">
        <v>9.1</v>
      </c>
      <c r="N460" s="123">
        <v>180</v>
      </c>
      <c r="O460" s="123">
        <v>-17.7</v>
      </c>
      <c r="P460" s="123">
        <v>233</v>
      </c>
      <c r="Q460" s="123">
        <v>-12.7</v>
      </c>
      <c r="R460" s="123">
        <v>249</v>
      </c>
      <c r="S460" s="123">
        <v>-11.3</v>
      </c>
      <c r="T460" s="123">
        <v>80</v>
      </c>
      <c r="U460" s="123">
        <v>77</v>
      </c>
      <c r="V460" s="123">
        <v>28</v>
      </c>
      <c r="W460" s="123" t="s">
        <v>687</v>
      </c>
      <c r="X460" s="123">
        <v>2.3</v>
      </c>
      <c r="Y460" s="123">
        <v>1</v>
      </c>
    </row>
    <row r="461" spans="1:25" ht="15">
      <c r="A461" s="34">
        <f t="shared" si="29"/>
        <v>74</v>
      </c>
      <c r="B461" s="122" t="s">
        <v>448</v>
      </c>
      <c r="C461" s="122" t="str">
        <f t="shared" si="30"/>
        <v>Читинская область11</v>
      </c>
      <c r="D461" s="122">
        <f t="shared" si="31"/>
        <v>74</v>
      </c>
      <c r="E461" s="122">
        <f t="shared" si="32"/>
        <v>11</v>
      </c>
      <c r="F461" s="123" t="s">
        <v>459</v>
      </c>
      <c r="G461" s="123">
        <v>-52</v>
      </c>
      <c r="H461" s="123">
        <v>-50</v>
      </c>
      <c r="I461" s="123">
        <v>-48</v>
      </c>
      <c r="J461" s="123">
        <v>-46</v>
      </c>
      <c r="K461" s="123">
        <v>-41</v>
      </c>
      <c r="L461" s="123">
        <v>-56</v>
      </c>
      <c r="M461" s="123">
        <v>17.2</v>
      </c>
      <c r="N461" s="123">
        <v>218</v>
      </c>
      <c r="O461" s="123">
        <v>-21.5</v>
      </c>
      <c r="P461" s="123">
        <v>271</v>
      </c>
      <c r="Q461" s="123">
        <v>-16.4</v>
      </c>
      <c r="R461" s="123">
        <v>287</v>
      </c>
      <c r="S461" s="123">
        <v>-15</v>
      </c>
      <c r="T461" s="123">
        <v>78</v>
      </c>
      <c r="U461" s="123">
        <v>73</v>
      </c>
      <c r="V461" s="123">
        <v>20</v>
      </c>
      <c r="W461" s="123" t="s">
        <v>688</v>
      </c>
      <c r="X461" s="123" t="s">
        <v>81</v>
      </c>
      <c r="Y461" s="123">
        <v>0.9</v>
      </c>
    </row>
    <row r="462" spans="1:25" ht="15">
      <c r="A462" s="34">
        <f t="shared" si="29"/>
        <v>74</v>
      </c>
      <c r="B462" s="122" t="s">
        <v>448</v>
      </c>
      <c r="C462" s="122" t="str">
        <f t="shared" si="30"/>
        <v>Читинская область12</v>
      </c>
      <c r="D462" s="122">
        <f t="shared" si="31"/>
        <v>74</v>
      </c>
      <c r="E462" s="122">
        <f t="shared" si="32"/>
        <v>12</v>
      </c>
      <c r="F462" s="123" t="s">
        <v>766</v>
      </c>
      <c r="G462" s="123"/>
      <c r="H462" s="123"/>
      <c r="I462" s="123"/>
      <c r="J462" s="123"/>
      <c r="K462" s="123"/>
      <c r="L462" s="123"/>
      <c r="M462" s="123"/>
      <c r="N462" s="123"/>
      <c r="O462" s="123"/>
      <c r="P462" s="123"/>
      <c r="Q462" s="123"/>
      <c r="R462" s="123"/>
      <c r="S462" s="123"/>
      <c r="T462" s="123"/>
      <c r="U462" s="123"/>
      <c r="V462" s="123"/>
      <c r="W462" s="123"/>
      <c r="X462" s="123"/>
      <c r="Y462" s="123"/>
    </row>
    <row r="463" spans="1:25" ht="15">
      <c r="A463" s="34">
        <f t="shared" si="29"/>
        <v>74</v>
      </c>
      <c r="B463" s="122" t="s">
        <v>448</v>
      </c>
      <c r="C463" s="122" t="str">
        <f t="shared" si="30"/>
        <v>Читинская область13</v>
      </c>
      <c r="D463" s="122">
        <f t="shared" si="31"/>
        <v>74</v>
      </c>
      <c r="E463" s="122">
        <f t="shared" si="32"/>
        <v>13</v>
      </c>
      <c r="F463" s="123" t="s">
        <v>460</v>
      </c>
      <c r="G463" s="123">
        <v>-48</v>
      </c>
      <c r="H463" s="123">
        <v>-46</v>
      </c>
      <c r="I463" s="123">
        <v>-47</v>
      </c>
      <c r="J463" s="123">
        <v>-45</v>
      </c>
      <c r="K463" s="123">
        <v>-36</v>
      </c>
      <c r="L463" s="123">
        <v>-54</v>
      </c>
      <c r="M463" s="123">
        <v>18.7</v>
      </c>
      <c r="N463" s="123">
        <v>205</v>
      </c>
      <c r="O463" s="123">
        <v>-18.7</v>
      </c>
      <c r="P463" s="123">
        <v>262</v>
      </c>
      <c r="Q463" s="123">
        <v>-13.8</v>
      </c>
      <c r="R463" s="123">
        <v>278</v>
      </c>
      <c r="S463" s="123">
        <v>-12.4</v>
      </c>
      <c r="T463" s="123">
        <v>76</v>
      </c>
      <c r="U463" s="123">
        <v>68</v>
      </c>
      <c r="V463" s="123">
        <v>27</v>
      </c>
      <c r="W463" s="123" t="s">
        <v>684</v>
      </c>
      <c r="X463" s="123" t="s">
        <v>81</v>
      </c>
      <c r="Y463" s="123">
        <v>1.5</v>
      </c>
    </row>
    <row r="464" spans="1:25" ht="15">
      <c r="A464" s="34">
        <f t="shared" si="29"/>
        <v>74</v>
      </c>
      <c r="B464" s="122" t="s">
        <v>448</v>
      </c>
      <c r="C464" s="122" t="str">
        <f t="shared" si="30"/>
        <v>Читинская область14</v>
      </c>
      <c r="D464" s="122">
        <f t="shared" si="31"/>
        <v>74</v>
      </c>
      <c r="E464" s="122">
        <f t="shared" si="32"/>
        <v>14</v>
      </c>
      <c r="F464" s="123" t="s">
        <v>461</v>
      </c>
      <c r="G464" s="123">
        <v>-50</v>
      </c>
      <c r="H464" s="123">
        <v>-46</v>
      </c>
      <c r="I464" s="123">
        <v>-46</v>
      </c>
      <c r="J464" s="123">
        <v>-44</v>
      </c>
      <c r="K464" s="123">
        <v>-38</v>
      </c>
      <c r="L464" s="123">
        <v>-56</v>
      </c>
      <c r="M464" s="123">
        <v>15.4</v>
      </c>
      <c r="N464" s="123">
        <v>207</v>
      </c>
      <c r="O464" s="123">
        <v>-19.7</v>
      </c>
      <c r="P464" s="123">
        <v>260</v>
      </c>
      <c r="Q464" s="123">
        <v>-14.8</v>
      </c>
      <c r="R464" s="123">
        <v>276</v>
      </c>
      <c r="S464" s="123">
        <v>-13.4</v>
      </c>
      <c r="T464" s="123">
        <v>76</v>
      </c>
      <c r="U464" s="123">
        <v>70</v>
      </c>
      <c r="V464" s="123">
        <v>45</v>
      </c>
      <c r="W464" s="123" t="s">
        <v>686</v>
      </c>
      <c r="X464" s="123" t="s">
        <v>81</v>
      </c>
      <c r="Y464" s="123">
        <v>1.5</v>
      </c>
    </row>
    <row r="465" spans="1:25" ht="15">
      <c r="A465" s="34">
        <f t="shared" si="29"/>
        <v>74</v>
      </c>
      <c r="B465" s="122" t="s">
        <v>448</v>
      </c>
      <c r="C465" s="122" t="str">
        <f t="shared" si="30"/>
        <v>Читинская область15</v>
      </c>
      <c r="D465" s="122">
        <f t="shared" si="31"/>
        <v>74</v>
      </c>
      <c r="E465" s="122">
        <f t="shared" si="32"/>
        <v>15</v>
      </c>
      <c r="F465" s="123" t="s">
        <v>462</v>
      </c>
      <c r="G465" s="123">
        <v>-49</v>
      </c>
      <c r="H465" s="123">
        <v>-47</v>
      </c>
      <c r="I465" s="123">
        <v>-47</v>
      </c>
      <c r="J465" s="123">
        <v>-45</v>
      </c>
      <c r="K465" s="123">
        <v>-37</v>
      </c>
      <c r="L465" s="123">
        <v>-56</v>
      </c>
      <c r="M465" s="123">
        <v>12.8</v>
      </c>
      <c r="N465" s="123">
        <v>210</v>
      </c>
      <c r="O465" s="123">
        <v>-20.8</v>
      </c>
      <c r="P465" s="123">
        <v>263</v>
      </c>
      <c r="Q465" s="123">
        <v>-15.8</v>
      </c>
      <c r="R465" s="123">
        <v>276</v>
      </c>
      <c r="S465" s="123">
        <v>-14.6</v>
      </c>
      <c r="T465" s="123">
        <v>78</v>
      </c>
      <c r="U465" s="123">
        <v>76</v>
      </c>
      <c r="V465" s="123">
        <v>19</v>
      </c>
      <c r="W465" s="123" t="s">
        <v>684</v>
      </c>
      <c r="X465" s="123">
        <v>1.6</v>
      </c>
      <c r="Y465" s="123">
        <v>1.4</v>
      </c>
    </row>
    <row r="466" spans="1:25" ht="15">
      <c r="A466" s="34">
        <f t="shared" si="29"/>
        <v>74</v>
      </c>
      <c r="B466" s="122" t="s">
        <v>448</v>
      </c>
      <c r="C466" s="122" t="str">
        <f t="shared" si="30"/>
        <v>Читинская область16</v>
      </c>
      <c r="D466" s="122">
        <f t="shared" si="31"/>
        <v>74</v>
      </c>
      <c r="E466" s="122">
        <f t="shared" si="32"/>
        <v>16</v>
      </c>
      <c r="F466" s="123" t="s">
        <v>463</v>
      </c>
      <c r="G466" s="123">
        <v>-41</v>
      </c>
      <c r="H466" s="123">
        <v>-39</v>
      </c>
      <c r="I466" s="123">
        <v>-39</v>
      </c>
      <c r="J466" s="123">
        <v>-38</v>
      </c>
      <c r="K466" s="123">
        <v>-29</v>
      </c>
      <c r="L466" s="123">
        <v>-47</v>
      </c>
      <c r="M466" s="123">
        <v>13.9</v>
      </c>
      <c r="N466" s="123">
        <v>182</v>
      </c>
      <c r="O466" s="123">
        <v>-16.1</v>
      </c>
      <c r="P466" s="123">
        <v>238</v>
      </c>
      <c r="Q466" s="123">
        <v>-11.3</v>
      </c>
      <c r="R466" s="123">
        <v>252</v>
      </c>
      <c r="S466" s="123">
        <v>-10.2</v>
      </c>
      <c r="T466" s="123">
        <v>76</v>
      </c>
      <c r="U466" s="123">
        <v>69</v>
      </c>
      <c r="V466" s="123">
        <v>17</v>
      </c>
      <c r="W466" s="123" t="s">
        <v>693</v>
      </c>
      <c r="X466" s="123">
        <v>1.6</v>
      </c>
      <c r="Y466" s="123">
        <v>2.1</v>
      </c>
    </row>
    <row r="467" spans="1:25" ht="15">
      <c r="A467" s="34">
        <f t="shared" si="29"/>
        <v>75</v>
      </c>
      <c r="B467" s="122" t="s">
        <v>767</v>
      </c>
      <c r="C467" s="122" t="str">
        <f t="shared" si="30"/>
        <v>Чувашская Республика1</v>
      </c>
      <c r="D467" s="122">
        <f t="shared" si="31"/>
        <v>75</v>
      </c>
      <c r="E467" s="122">
        <f t="shared" si="32"/>
        <v>1</v>
      </c>
      <c r="F467" s="123" t="s">
        <v>464</v>
      </c>
      <c r="G467" s="123">
        <v>-39</v>
      </c>
      <c r="H467" s="123">
        <v>-33</v>
      </c>
      <c r="I467" s="123">
        <v>-32</v>
      </c>
      <c r="J467" s="123">
        <v>-30</v>
      </c>
      <c r="K467" s="123">
        <v>-15</v>
      </c>
      <c r="L467" s="123">
        <v>-45</v>
      </c>
      <c r="M467" s="123">
        <v>6.9</v>
      </c>
      <c r="N467" s="123">
        <v>150</v>
      </c>
      <c r="O467" s="123">
        <v>-7.8</v>
      </c>
      <c r="P467" s="123">
        <v>207</v>
      </c>
      <c r="Q467" s="123">
        <v>-4.5</v>
      </c>
      <c r="R467" s="123">
        <v>223</v>
      </c>
      <c r="S467" s="123">
        <v>-3.5</v>
      </c>
      <c r="T467" s="123">
        <v>84</v>
      </c>
      <c r="U467" s="123">
        <v>84</v>
      </c>
      <c r="V467" s="123">
        <v>192</v>
      </c>
      <c r="W467" s="123" t="s">
        <v>686</v>
      </c>
      <c r="X467" s="123">
        <v>5.6</v>
      </c>
      <c r="Y467" s="123">
        <v>4.8</v>
      </c>
    </row>
    <row r="468" spans="1:25" ht="15">
      <c r="A468" s="34">
        <f t="shared" si="29"/>
        <v>75</v>
      </c>
      <c r="B468" s="122" t="s">
        <v>767</v>
      </c>
      <c r="C468" s="122" t="str">
        <f t="shared" si="30"/>
        <v>Чувашская Республика2</v>
      </c>
      <c r="D468" s="122">
        <f t="shared" si="31"/>
        <v>75</v>
      </c>
      <c r="E468" s="122">
        <f t="shared" si="32"/>
        <v>2</v>
      </c>
      <c r="F468" s="123" t="s">
        <v>465</v>
      </c>
      <c r="G468" s="123">
        <v>-40</v>
      </c>
      <c r="H468" s="123">
        <v>-36</v>
      </c>
      <c r="I468" s="123">
        <v>-35</v>
      </c>
      <c r="J468" s="123">
        <v>-32</v>
      </c>
      <c r="K468" s="123">
        <v>-18</v>
      </c>
      <c r="L468" s="123">
        <v>-44</v>
      </c>
      <c r="M468" s="123">
        <v>6.8</v>
      </c>
      <c r="N468" s="123">
        <v>156</v>
      </c>
      <c r="O468" s="123">
        <v>-8.3</v>
      </c>
      <c r="P468" s="123">
        <v>217</v>
      </c>
      <c r="Q468" s="123">
        <v>-4.9</v>
      </c>
      <c r="R468" s="123">
        <v>232</v>
      </c>
      <c r="S468" s="123">
        <v>-3.9</v>
      </c>
      <c r="T468" s="123">
        <v>84</v>
      </c>
      <c r="U468" s="123">
        <v>84</v>
      </c>
      <c r="V468" s="123">
        <v>160</v>
      </c>
      <c r="W468" s="123" t="s">
        <v>686</v>
      </c>
      <c r="X468" s="123" t="s">
        <v>81</v>
      </c>
      <c r="Y468" s="123">
        <v>5</v>
      </c>
    </row>
    <row r="469" spans="1:25" ht="15">
      <c r="A469" s="34">
        <f t="shared" si="29"/>
        <v>76</v>
      </c>
      <c r="B469" s="122" t="s">
        <v>466</v>
      </c>
      <c r="C469" s="122" t="str">
        <f t="shared" si="30"/>
        <v>Чукотский АО (Магаданская область)1</v>
      </c>
      <c r="D469" s="122">
        <f t="shared" si="31"/>
        <v>76</v>
      </c>
      <c r="E469" s="122">
        <f t="shared" si="32"/>
        <v>1</v>
      </c>
      <c r="F469" s="123" t="s">
        <v>467</v>
      </c>
      <c r="G469" s="123">
        <v>-42</v>
      </c>
      <c r="H469" s="123">
        <v>-41</v>
      </c>
      <c r="I469" s="123">
        <v>-39</v>
      </c>
      <c r="J469" s="123">
        <v>-38</v>
      </c>
      <c r="K469" s="123">
        <v>-25</v>
      </c>
      <c r="L469" s="123">
        <v>-45</v>
      </c>
      <c r="M469" s="123">
        <v>7.4</v>
      </c>
      <c r="N469" s="123">
        <v>235</v>
      </c>
      <c r="O469" s="123">
        <v>-15.5</v>
      </c>
      <c r="P469" s="123">
        <v>299</v>
      </c>
      <c r="Q469" s="123">
        <v>-11.3</v>
      </c>
      <c r="R469" s="123">
        <v>322</v>
      </c>
      <c r="S469" s="123">
        <v>-9.8</v>
      </c>
      <c r="T469" s="123">
        <v>81</v>
      </c>
      <c r="U469" s="123">
        <v>80</v>
      </c>
      <c r="V469" s="123">
        <v>164</v>
      </c>
      <c r="W469" s="123" t="s">
        <v>687</v>
      </c>
      <c r="X469" s="123">
        <v>6.3</v>
      </c>
      <c r="Y469" s="123">
        <v>6.7</v>
      </c>
    </row>
    <row r="470" spans="1:25" ht="15">
      <c r="A470" s="34">
        <f t="shared" si="29"/>
        <v>76</v>
      </c>
      <c r="B470" s="122" t="s">
        <v>466</v>
      </c>
      <c r="C470" s="122" t="str">
        <f t="shared" si="30"/>
        <v>Чукотский АО (Магаданская область)2</v>
      </c>
      <c r="D470" s="122">
        <f t="shared" si="31"/>
        <v>76</v>
      </c>
      <c r="E470" s="122">
        <f t="shared" si="32"/>
        <v>2</v>
      </c>
      <c r="F470" s="123" t="s">
        <v>468</v>
      </c>
      <c r="G470" s="123">
        <v>-52</v>
      </c>
      <c r="H470" s="123">
        <v>-51</v>
      </c>
      <c r="I470" s="123">
        <v>-51</v>
      </c>
      <c r="J470" s="123">
        <v>-50</v>
      </c>
      <c r="K470" s="123">
        <v>-37</v>
      </c>
      <c r="L470" s="123">
        <v>-53</v>
      </c>
      <c r="M470" s="123">
        <v>11.6</v>
      </c>
      <c r="N470" s="123">
        <v>236</v>
      </c>
      <c r="O470" s="123">
        <v>-18.2</v>
      </c>
      <c r="P470" s="123">
        <v>296</v>
      </c>
      <c r="Q470" s="123">
        <v>-13.6</v>
      </c>
      <c r="R470" s="123">
        <v>314</v>
      </c>
      <c r="S470" s="123">
        <v>-12.3</v>
      </c>
      <c r="T470" s="123">
        <v>77</v>
      </c>
      <c r="U470" s="123">
        <v>76</v>
      </c>
      <c r="V470" s="123">
        <v>113</v>
      </c>
      <c r="W470" s="123" t="s">
        <v>690</v>
      </c>
      <c r="X470" s="123" t="s">
        <v>81</v>
      </c>
      <c r="Y470" s="123">
        <v>2.2</v>
      </c>
    </row>
    <row r="471" spans="1:25" ht="15">
      <c r="A471" s="34">
        <f t="shared" si="29"/>
        <v>76</v>
      </c>
      <c r="B471" s="122" t="s">
        <v>466</v>
      </c>
      <c r="C471" s="122" t="str">
        <f t="shared" si="30"/>
        <v>Чукотский АО (Магаданская область)3</v>
      </c>
      <c r="D471" s="122">
        <f t="shared" si="31"/>
        <v>76</v>
      </c>
      <c r="E471" s="122">
        <f t="shared" si="32"/>
        <v>3</v>
      </c>
      <c r="F471" s="123" t="s">
        <v>168</v>
      </c>
      <c r="G471" s="123">
        <v>-51</v>
      </c>
      <c r="H471" s="123">
        <v>-50</v>
      </c>
      <c r="I471" s="123">
        <v>-49</v>
      </c>
      <c r="J471" s="123">
        <v>-47</v>
      </c>
      <c r="K471" s="123">
        <v>-29</v>
      </c>
      <c r="L471" s="123">
        <v>-60</v>
      </c>
      <c r="M471" s="123">
        <v>9.8</v>
      </c>
      <c r="N471" s="123">
        <v>233</v>
      </c>
      <c r="O471" s="123">
        <v>-18.7</v>
      </c>
      <c r="P471" s="123">
        <v>274</v>
      </c>
      <c r="Q471" s="123">
        <v>-15.3</v>
      </c>
      <c r="R471" s="123">
        <v>290</v>
      </c>
      <c r="S471" s="123">
        <v>-13.9</v>
      </c>
      <c r="T471" s="123">
        <v>78</v>
      </c>
      <c r="U471" s="123">
        <v>77</v>
      </c>
      <c r="V471" s="123">
        <v>142</v>
      </c>
      <c r="W471" s="123" t="s">
        <v>691</v>
      </c>
      <c r="X471" s="123">
        <v>4</v>
      </c>
      <c r="Y471" s="123">
        <v>2.2</v>
      </c>
    </row>
    <row r="472" spans="1:25" ht="15">
      <c r="A472" s="34">
        <f t="shared" si="29"/>
        <v>76</v>
      </c>
      <c r="B472" s="122" t="s">
        <v>466</v>
      </c>
      <c r="C472" s="122" t="str">
        <f t="shared" si="30"/>
        <v>Чукотский АО (Магаданская область)4</v>
      </c>
      <c r="D472" s="122">
        <f t="shared" si="31"/>
        <v>76</v>
      </c>
      <c r="E472" s="122">
        <f t="shared" si="32"/>
        <v>4</v>
      </c>
      <c r="F472" s="123" t="s">
        <v>469</v>
      </c>
      <c r="G472" s="123">
        <v>-56</v>
      </c>
      <c r="H472" s="123">
        <v>-53</v>
      </c>
      <c r="I472" s="123">
        <v>-50</v>
      </c>
      <c r="J472" s="123">
        <v>-47</v>
      </c>
      <c r="K472" s="123">
        <v>-37</v>
      </c>
      <c r="L472" s="123">
        <v>-61</v>
      </c>
      <c r="M472" s="123">
        <v>9.6</v>
      </c>
      <c r="N472" s="123">
        <v>232</v>
      </c>
      <c r="O472" s="123">
        <v>-25.2</v>
      </c>
      <c r="P472" s="123">
        <v>283</v>
      </c>
      <c r="Q472" s="123">
        <v>-19.8</v>
      </c>
      <c r="R472" s="123">
        <v>299</v>
      </c>
      <c r="S472" s="123">
        <v>-18.3</v>
      </c>
      <c r="T472" s="123">
        <v>75</v>
      </c>
      <c r="U472" s="123">
        <v>74</v>
      </c>
      <c r="V472" s="123">
        <v>88</v>
      </c>
      <c r="W472" s="123" t="s">
        <v>687</v>
      </c>
      <c r="X472" s="123">
        <v>4.2</v>
      </c>
      <c r="Y472" s="123">
        <v>1.6</v>
      </c>
    </row>
    <row r="473" spans="1:25" ht="15">
      <c r="A473" s="34">
        <f t="shared" si="29"/>
        <v>76</v>
      </c>
      <c r="B473" s="122" t="s">
        <v>466</v>
      </c>
      <c r="C473" s="122" t="str">
        <f t="shared" si="30"/>
        <v>Чукотский АО (Магаданская область)5</v>
      </c>
      <c r="D473" s="122">
        <f t="shared" si="31"/>
        <v>76</v>
      </c>
      <c r="E473" s="122">
        <f t="shared" si="32"/>
        <v>5</v>
      </c>
      <c r="F473" s="123" t="s">
        <v>470</v>
      </c>
      <c r="G473" s="123">
        <v>-57</v>
      </c>
      <c r="H473" s="123">
        <v>-53</v>
      </c>
      <c r="I473" s="123">
        <v>-55</v>
      </c>
      <c r="J473" s="123">
        <v>-51</v>
      </c>
      <c r="K473" s="123">
        <v>-39</v>
      </c>
      <c r="L473" s="123">
        <v>-58</v>
      </c>
      <c r="M473" s="123">
        <v>9.2</v>
      </c>
      <c r="N473" s="123">
        <v>231</v>
      </c>
      <c r="O473" s="123">
        <v>-23.7</v>
      </c>
      <c r="P473" s="123">
        <v>278</v>
      </c>
      <c r="Q473" s="123">
        <v>-19</v>
      </c>
      <c r="R473" s="123">
        <v>296</v>
      </c>
      <c r="S473" s="123">
        <v>-17.3</v>
      </c>
      <c r="T473" s="123">
        <v>75</v>
      </c>
      <c r="U473" s="123">
        <v>75</v>
      </c>
      <c r="V473" s="123">
        <v>71</v>
      </c>
      <c r="W473" s="123" t="s">
        <v>687</v>
      </c>
      <c r="X473" s="123">
        <v>4.5</v>
      </c>
      <c r="Y473" s="123">
        <v>1.8</v>
      </c>
    </row>
    <row r="474" spans="1:25" ht="15">
      <c r="A474" s="34">
        <f t="shared" si="29"/>
        <v>76</v>
      </c>
      <c r="B474" s="122" t="s">
        <v>466</v>
      </c>
      <c r="C474" s="122" t="str">
        <f t="shared" si="30"/>
        <v>Чукотский АО (Магаданская область)6</v>
      </c>
      <c r="D474" s="122">
        <f t="shared" si="31"/>
        <v>76</v>
      </c>
      <c r="E474" s="122">
        <f t="shared" si="32"/>
        <v>6</v>
      </c>
      <c r="F474" s="123" t="s">
        <v>471</v>
      </c>
      <c r="G474" s="123">
        <v>-54</v>
      </c>
      <c r="H474" s="123">
        <v>-53</v>
      </c>
      <c r="I474" s="123">
        <v>-53</v>
      </c>
      <c r="J474" s="123">
        <v>-51</v>
      </c>
      <c r="K474" s="123">
        <v>-39</v>
      </c>
      <c r="L474" s="123">
        <v>-60</v>
      </c>
      <c r="M474" s="123">
        <v>7.5</v>
      </c>
      <c r="N474" s="123">
        <v>230</v>
      </c>
      <c r="O474" s="123">
        <v>-24.6</v>
      </c>
      <c r="P474" s="123">
        <v>278</v>
      </c>
      <c r="Q474" s="123">
        <v>-19.6</v>
      </c>
      <c r="R474" s="123">
        <v>295</v>
      </c>
      <c r="S474" s="123">
        <v>-17.9</v>
      </c>
      <c r="T474" s="123">
        <v>75</v>
      </c>
      <c r="U474" s="123">
        <v>73</v>
      </c>
      <c r="V474" s="123">
        <v>66</v>
      </c>
      <c r="W474" s="123" t="s">
        <v>684</v>
      </c>
      <c r="X474" s="123">
        <v>1.7</v>
      </c>
      <c r="Y474" s="123">
        <v>1.3</v>
      </c>
    </row>
    <row r="475" spans="1:25" ht="15">
      <c r="A475" s="34">
        <f t="shared" si="29"/>
        <v>76</v>
      </c>
      <c r="B475" s="122" t="s">
        <v>466</v>
      </c>
      <c r="C475" s="122" t="str">
        <f t="shared" si="30"/>
        <v>Чукотский АО (Магаданская область)7</v>
      </c>
      <c r="D475" s="122">
        <f t="shared" si="31"/>
        <v>76</v>
      </c>
      <c r="E475" s="122">
        <f t="shared" si="32"/>
        <v>7</v>
      </c>
      <c r="F475" s="123" t="s">
        <v>472</v>
      </c>
      <c r="G475" s="123">
        <v>-53</v>
      </c>
      <c r="H475" s="123">
        <v>-51</v>
      </c>
      <c r="I475" s="123">
        <v>-51</v>
      </c>
      <c r="J475" s="123">
        <v>-48</v>
      </c>
      <c r="K475" s="123">
        <v>-30</v>
      </c>
      <c r="L475" s="123">
        <v>-56</v>
      </c>
      <c r="M475" s="123">
        <v>10.1</v>
      </c>
      <c r="N475" s="123">
        <v>237</v>
      </c>
      <c r="O475" s="123">
        <v>-19.2</v>
      </c>
      <c r="P475" s="123">
        <v>283</v>
      </c>
      <c r="Q475" s="123">
        <v>-15.3</v>
      </c>
      <c r="R475" s="123">
        <v>301</v>
      </c>
      <c r="S475" s="123">
        <v>-13.9</v>
      </c>
      <c r="T475" s="123">
        <v>72</v>
      </c>
      <c r="U475" s="123">
        <v>71</v>
      </c>
      <c r="V475" s="123">
        <v>95</v>
      </c>
      <c r="W475" s="123" t="s">
        <v>687</v>
      </c>
      <c r="X475" s="123">
        <v>4.6</v>
      </c>
      <c r="Y475" s="123">
        <v>1.9</v>
      </c>
    </row>
    <row r="476" spans="1:25" ht="15">
      <c r="A476" s="34">
        <f t="shared" si="29"/>
        <v>77</v>
      </c>
      <c r="B476" s="126" t="s">
        <v>525</v>
      </c>
      <c r="C476" s="122" t="str">
        <f t="shared" si="30"/>
        <v>Ярославская область1</v>
      </c>
      <c r="D476" s="122">
        <f t="shared" si="31"/>
        <v>77</v>
      </c>
      <c r="E476" s="122">
        <f t="shared" si="32"/>
        <v>1</v>
      </c>
      <c r="F476" s="127" t="s">
        <v>526</v>
      </c>
      <c r="G476" s="127">
        <v>-37</v>
      </c>
      <c r="H476" s="127">
        <v>-34</v>
      </c>
      <c r="I476" s="127">
        <v>-34</v>
      </c>
      <c r="J476" s="127">
        <v>-31</v>
      </c>
      <c r="K476" s="127">
        <v>-17</v>
      </c>
      <c r="L476" s="127">
        <v>-46</v>
      </c>
      <c r="M476" s="127">
        <v>8.3</v>
      </c>
      <c r="N476" s="127">
        <v>152</v>
      </c>
      <c r="O476" s="127">
        <v>-7.8</v>
      </c>
      <c r="P476" s="127">
        <v>221</v>
      </c>
      <c r="Q476" s="127">
        <v>-4</v>
      </c>
      <c r="R476" s="127">
        <v>239</v>
      </c>
      <c r="S476" s="127">
        <v>-2.8</v>
      </c>
      <c r="T476" s="127">
        <v>83</v>
      </c>
      <c r="U476" s="127">
        <v>82</v>
      </c>
      <c r="V476" s="127">
        <v>174</v>
      </c>
      <c r="W476" s="127" t="s">
        <v>686</v>
      </c>
      <c r="X476" s="127">
        <v>5.5</v>
      </c>
      <c r="Y476" s="127">
        <v>4.3</v>
      </c>
    </row>
    <row r="478" ht="15">
      <c r="J478" s="34">
        <f>MIN(J8:J476)</f>
        <v>-59</v>
      </c>
    </row>
    <row r="481" ht="15">
      <c r="E481" s="34">
        <f>MAX(E8:E476)</f>
        <v>50</v>
      </c>
    </row>
    <row r="482" ht="15">
      <c r="B482" s="126" t="str">
        <f>'Исходная информация'!G9</f>
        <v>Кировская область</v>
      </c>
    </row>
    <row r="483" spans="2:25" ht="15">
      <c r="B483" s="34">
        <v>1</v>
      </c>
      <c r="C483" s="34">
        <f>B483+1</f>
        <v>2</v>
      </c>
      <c r="D483" s="34">
        <f aca="true" t="shared" si="33" ref="D483:Y483">C483+1</f>
        <v>3</v>
      </c>
      <c r="E483" s="34">
        <f t="shared" si="33"/>
        <v>4</v>
      </c>
      <c r="F483" s="34">
        <f t="shared" si="33"/>
        <v>5</v>
      </c>
      <c r="G483" s="34">
        <f t="shared" si="33"/>
        <v>6</v>
      </c>
      <c r="H483" s="34">
        <f t="shared" si="33"/>
        <v>7</v>
      </c>
      <c r="I483" s="34">
        <f t="shared" si="33"/>
        <v>8</v>
      </c>
      <c r="J483" s="34">
        <f t="shared" si="33"/>
        <v>9</v>
      </c>
      <c r="K483" s="34">
        <f t="shared" si="33"/>
        <v>10</v>
      </c>
      <c r="L483" s="34">
        <f t="shared" si="33"/>
        <v>11</v>
      </c>
      <c r="M483" s="34">
        <f t="shared" si="33"/>
        <v>12</v>
      </c>
      <c r="N483" s="34">
        <f t="shared" si="33"/>
        <v>13</v>
      </c>
      <c r="O483" s="34">
        <f t="shared" si="33"/>
        <v>14</v>
      </c>
      <c r="P483" s="34">
        <f t="shared" si="33"/>
        <v>15</v>
      </c>
      <c r="Q483" s="34">
        <f t="shared" si="33"/>
        <v>16</v>
      </c>
      <c r="R483" s="34">
        <f t="shared" si="33"/>
        <v>17</v>
      </c>
      <c r="S483" s="34">
        <f t="shared" si="33"/>
        <v>18</v>
      </c>
      <c r="T483" s="34">
        <f t="shared" si="33"/>
        <v>19</v>
      </c>
      <c r="U483" s="34">
        <f t="shared" si="33"/>
        <v>20</v>
      </c>
      <c r="V483" s="34">
        <f t="shared" si="33"/>
        <v>21</v>
      </c>
      <c r="W483" s="34">
        <f t="shared" si="33"/>
        <v>22</v>
      </c>
      <c r="X483" s="34">
        <f t="shared" si="33"/>
        <v>23</v>
      </c>
      <c r="Y483" s="34">
        <f t="shared" si="33"/>
        <v>24</v>
      </c>
    </row>
    <row r="484" spans="2:25" ht="15">
      <c r="B484" s="34" t="str">
        <f>$B$482&amp;E484</f>
        <v>Кировская область1</v>
      </c>
      <c r="C484" s="34" t="str">
        <f>VLOOKUP($B484,$C$6:$Y$476,C$483-1,0)</f>
        <v>Кировская область1</v>
      </c>
      <c r="D484" s="34">
        <f>VLOOKUP($B484,$C$6:$Y$476,D$483,0)</f>
        <v>1</v>
      </c>
      <c r="E484" s="34">
        <f>VLOOKUP($B$482,$B$6:$Y$476,E$483,0)</f>
        <v>1</v>
      </c>
      <c r="F484" s="34" t="str">
        <f>_xlfn.IFERROR(VLOOKUP($B484,$C$6:$Y$476,F$483-1,0),"")</f>
        <v>Вятка (н/с)</v>
      </c>
      <c r="G484" s="34">
        <f aca="true" t="shared" si="34" ref="G484:Y498">_xlfn.IFERROR(VLOOKUP($B484,$C$6:$Y$476,G$483-1,0),"")</f>
        <v>-39</v>
      </c>
      <c r="H484" s="34">
        <f t="shared" si="34"/>
        <v>-37</v>
      </c>
      <c r="I484" s="34">
        <f t="shared" si="34"/>
        <v>-35</v>
      </c>
      <c r="J484" s="34">
        <f t="shared" si="34"/>
        <v>-33</v>
      </c>
      <c r="K484" s="34">
        <f t="shared" si="34"/>
        <v>-19</v>
      </c>
      <c r="L484" s="34">
        <f t="shared" si="34"/>
        <v>-45</v>
      </c>
      <c r="M484" s="34">
        <f t="shared" si="34"/>
        <v>7.2</v>
      </c>
      <c r="N484" s="34">
        <f t="shared" si="34"/>
        <v>168</v>
      </c>
      <c r="O484" s="34">
        <f t="shared" si="34"/>
        <v>-9</v>
      </c>
      <c r="P484" s="34">
        <f t="shared" si="34"/>
        <v>231</v>
      </c>
      <c r="Q484" s="34">
        <f t="shared" si="34"/>
        <v>-5.4</v>
      </c>
      <c r="R484" s="34">
        <f t="shared" si="34"/>
        <v>247</v>
      </c>
      <c r="S484" s="34">
        <f t="shared" si="34"/>
        <v>-4.8</v>
      </c>
      <c r="T484" s="34">
        <f t="shared" si="34"/>
        <v>86</v>
      </c>
      <c r="U484" s="34">
        <f t="shared" si="34"/>
        <v>82</v>
      </c>
      <c r="V484" s="34">
        <f t="shared" si="34"/>
        <v>167</v>
      </c>
      <c r="W484" s="34" t="str">
        <f t="shared" si="34"/>
        <v>Ю </v>
      </c>
      <c r="X484" s="34">
        <f t="shared" si="34"/>
        <v>5.3</v>
      </c>
      <c r="Y484" s="34">
        <f t="shared" si="34"/>
        <v>3.9</v>
      </c>
    </row>
    <row r="485" spans="2:25" ht="15">
      <c r="B485" s="34" t="str">
        <f aca="true" t="shared" si="35" ref="B485:B533">$B$482&amp;E485</f>
        <v>Кировская область2</v>
      </c>
      <c r="C485" s="34" t="str">
        <f aca="true" t="shared" si="36" ref="C485:C533">VLOOKUP($B485,$C$6:$Y$476,C$483-1,0)</f>
        <v>Кировская область2</v>
      </c>
      <c r="D485" s="34">
        <f aca="true" t="shared" si="37" ref="D485:D533">VLOOKUP($B485,$C$6:$Y$476,D$483,0)</f>
        <v>2</v>
      </c>
      <c r="E485" s="34">
        <f>E484+1</f>
        <v>2</v>
      </c>
      <c r="F485" s="34" t="str">
        <f aca="true" t="shared" si="38" ref="F485:U513">_xlfn.IFERROR(VLOOKUP($B485,$C$6:$Y$476,F$483-1,0),"")</f>
        <v>Киров (н/д)</v>
      </c>
      <c r="G485" s="34">
        <f t="shared" si="38"/>
        <v>0</v>
      </c>
      <c r="H485" s="34">
        <f t="shared" si="38"/>
        <v>0</v>
      </c>
      <c r="I485" s="34">
        <f t="shared" si="38"/>
        <v>0</v>
      </c>
      <c r="J485" s="34">
        <f t="shared" si="38"/>
        <v>0</v>
      </c>
      <c r="K485" s="34">
        <f t="shared" si="38"/>
        <v>0</v>
      </c>
      <c r="L485" s="34">
        <f t="shared" si="38"/>
        <v>0</v>
      </c>
      <c r="M485" s="34">
        <f t="shared" si="38"/>
        <v>0</v>
      </c>
      <c r="N485" s="34">
        <f t="shared" si="38"/>
        <v>0</v>
      </c>
      <c r="O485" s="34">
        <f t="shared" si="38"/>
        <v>0</v>
      </c>
      <c r="P485" s="34">
        <f t="shared" si="38"/>
        <v>0</v>
      </c>
      <c r="Q485" s="34">
        <f t="shared" si="38"/>
        <v>0</v>
      </c>
      <c r="R485" s="34">
        <f t="shared" si="38"/>
        <v>0</v>
      </c>
      <c r="S485" s="34">
        <f t="shared" si="38"/>
        <v>0</v>
      </c>
      <c r="T485" s="34">
        <f t="shared" si="38"/>
        <v>0</v>
      </c>
      <c r="U485" s="34">
        <f t="shared" si="38"/>
        <v>0</v>
      </c>
      <c r="V485" s="34">
        <f t="shared" si="34"/>
        <v>0</v>
      </c>
      <c r="W485" s="34">
        <f t="shared" si="34"/>
        <v>0</v>
      </c>
      <c r="X485" s="34">
        <f t="shared" si="34"/>
        <v>0</v>
      </c>
      <c r="Y485" s="34">
        <f t="shared" si="34"/>
        <v>0</v>
      </c>
    </row>
    <row r="486" spans="2:25" ht="15">
      <c r="B486" s="34" t="str">
        <f t="shared" si="35"/>
        <v>Кировская область3</v>
      </c>
      <c r="C486" s="34" t="str">
        <f t="shared" si="36"/>
        <v>Кировская область3</v>
      </c>
      <c r="D486" s="34">
        <f t="shared" si="37"/>
        <v>3</v>
      </c>
      <c r="E486" s="34">
        <f aca="true" t="shared" si="39" ref="E486:E533">E485+1</f>
        <v>3</v>
      </c>
      <c r="F486" s="34" t="str">
        <f t="shared" si="38"/>
        <v>Нагорское</v>
      </c>
      <c r="G486" s="34">
        <f t="shared" si="34"/>
        <v>-42</v>
      </c>
      <c r="H486" s="34">
        <f t="shared" si="34"/>
        <v>-38</v>
      </c>
      <c r="I486" s="34">
        <f t="shared" si="34"/>
        <v>-36</v>
      </c>
      <c r="J486" s="34">
        <f t="shared" si="34"/>
        <v>-34</v>
      </c>
      <c r="K486" s="34">
        <f t="shared" si="34"/>
        <v>-20</v>
      </c>
      <c r="L486" s="34">
        <f t="shared" si="34"/>
        <v>-47</v>
      </c>
      <c r="M486" s="34">
        <f t="shared" si="34"/>
        <v>6.3</v>
      </c>
      <c r="N486" s="34">
        <f t="shared" si="34"/>
        <v>174</v>
      </c>
      <c r="O486" s="34">
        <f t="shared" si="34"/>
        <v>-9.5</v>
      </c>
      <c r="P486" s="34">
        <f t="shared" si="34"/>
        <v>239</v>
      </c>
      <c r="Q486" s="34">
        <f t="shared" si="34"/>
        <v>-5.8</v>
      </c>
      <c r="R486" s="34">
        <f t="shared" si="34"/>
        <v>258</v>
      </c>
      <c r="S486" s="34">
        <f t="shared" si="34"/>
        <v>-4.7</v>
      </c>
      <c r="T486" s="34">
        <f t="shared" si="34"/>
        <v>87</v>
      </c>
      <c r="U486" s="34">
        <f t="shared" si="34"/>
        <v>87</v>
      </c>
      <c r="V486" s="34">
        <f t="shared" si="34"/>
        <v>172</v>
      </c>
      <c r="W486" s="34" t="str">
        <f t="shared" si="34"/>
        <v>Ю </v>
      </c>
      <c r="X486" s="34" t="str">
        <f t="shared" si="34"/>
        <v>—</v>
      </c>
      <c r="Y486" s="34">
        <f t="shared" si="34"/>
        <v>4.4</v>
      </c>
    </row>
    <row r="487" spans="2:25" ht="15">
      <c r="B487" s="34" t="str">
        <f t="shared" si="35"/>
        <v>Кировская область4</v>
      </c>
      <c r="C487" s="34" t="str">
        <f t="shared" si="36"/>
        <v>Кировская область4</v>
      </c>
      <c r="D487" s="34">
        <f t="shared" si="37"/>
        <v>4</v>
      </c>
      <c r="E487" s="34">
        <f t="shared" si="39"/>
        <v>4</v>
      </c>
      <c r="F487" s="34" t="str">
        <f t="shared" si="38"/>
        <v>Савали</v>
      </c>
      <c r="G487" s="34">
        <f t="shared" si="34"/>
        <v>-40</v>
      </c>
      <c r="H487" s="34">
        <f t="shared" si="34"/>
        <v>-37</v>
      </c>
      <c r="I487" s="34">
        <f t="shared" si="34"/>
        <v>-37</v>
      </c>
      <c r="J487" s="34">
        <f t="shared" si="34"/>
        <v>-33</v>
      </c>
      <c r="K487" s="34">
        <f t="shared" si="34"/>
        <v>-19</v>
      </c>
      <c r="L487" s="34">
        <f t="shared" si="34"/>
        <v>-48</v>
      </c>
      <c r="M487" s="34">
        <f t="shared" si="34"/>
        <v>7.2</v>
      </c>
      <c r="N487" s="34">
        <f t="shared" si="34"/>
        <v>162</v>
      </c>
      <c r="O487" s="34">
        <f t="shared" si="34"/>
        <v>-9.1</v>
      </c>
      <c r="P487" s="34">
        <f t="shared" si="34"/>
        <v>220</v>
      </c>
      <c r="Q487" s="34">
        <f t="shared" si="34"/>
        <v>-5.7</v>
      </c>
      <c r="R487" s="34">
        <f t="shared" si="34"/>
        <v>235</v>
      </c>
      <c r="S487" s="34">
        <f t="shared" si="34"/>
        <v>-4.7</v>
      </c>
      <c r="T487" s="34">
        <f t="shared" si="34"/>
        <v>82</v>
      </c>
      <c r="U487" s="34">
        <f t="shared" si="34"/>
        <v>80</v>
      </c>
      <c r="V487" s="34">
        <f t="shared" si="34"/>
        <v>229</v>
      </c>
      <c r="W487" s="34" t="str">
        <f t="shared" si="34"/>
        <v>ЮЗ </v>
      </c>
      <c r="X487" s="34" t="str">
        <f t="shared" si="34"/>
        <v>—</v>
      </c>
      <c r="Y487" s="34">
        <f t="shared" si="34"/>
        <v>4.7</v>
      </c>
    </row>
    <row r="488" spans="2:25" ht="15">
      <c r="B488" s="34" t="str">
        <f t="shared" si="35"/>
        <v>Кировская область5</v>
      </c>
      <c r="C488" s="34" t="e">
        <f t="shared" si="36"/>
        <v>#N/A</v>
      </c>
      <c r="D488" s="34" t="e">
        <f t="shared" si="37"/>
        <v>#N/A</v>
      </c>
      <c r="E488" s="34">
        <f t="shared" si="39"/>
        <v>5</v>
      </c>
      <c r="F488" s="34">
        <f t="shared" si="38"/>
      </c>
      <c r="G488" s="34">
        <f t="shared" si="34"/>
      </c>
      <c r="H488" s="34">
        <f t="shared" si="34"/>
      </c>
      <c r="I488" s="34">
        <f t="shared" si="34"/>
      </c>
      <c r="J488" s="34">
        <f t="shared" si="34"/>
      </c>
      <c r="K488" s="34">
        <f t="shared" si="34"/>
      </c>
      <c r="L488" s="34">
        <f t="shared" si="34"/>
      </c>
      <c r="M488" s="34">
        <f t="shared" si="34"/>
      </c>
      <c r="N488" s="34">
        <f t="shared" si="34"/>
      </c>
      <c r="O488" s="34">
        <f t="shared" si="34"/>
      </c>
      <c r="P488" s="34">
        <f t="shared" si="34"/>
      </c>
      <c r="Q488" s="34">
        <f t="shared" si="34"/>
      </c>
      <c r="R488" s="34">
        <f t="shared" si="34"/>
      </c>
      <c r="S488" s="34">
        <f t="shared" si="34"/>
      </c>
      <c r="T488" s="34">
        <f t="shared" si="34"/>
      </c>
      <c r="U488" s="34">
        <f t="shared" si="34"/>
      </c>
      <c r="V488" s="34">
        <f t="shared" si="34"/>
      </c>
      <c r="W488" s="34">
        <f t="shared" si="34"/>
      </c>
      <c r="X488" s="34">
        <f t="shared" si="34"/>
      </c>
      <c r="Y488" s="34">
        <f t="shared" si="34"/>
      </c>
    </row>
    <row r="489" spans="2:25" ht="15">
      <c r="B489" s="34" t="str">
        <f t="shared" si="35"/>
        <v>Кировская область6</v>
      </c>
      <c r="C489" s="34" t="e">
        <f t="shared" si="36"/>
        <v>#N/A</v>
      </c>
      <c r="D489" s="34" t="e">
        <f t="shared" si="37"/>
        <v>#N/A</v>
      </c>
      <c r="E489" s="34">
        <f t="shared" si="39"/>
        <v>6</v>
      </c>
      <c r="F489" s="34">
        <f t="shared" si="38"/>
      </c>
      <c r="G489" s="34">
        <f t="shared" si="34"/>
      </c>
      <c r="H489" s="34">
        <f t="shared" si="34"/>
      </c>
      <c r="I489" s="34">
        <f t="shared" si="34"/>
      </c>
      <c r="J489" s="34">
        <f t="shared" si="34"/>
      </c>
      <c r="K489" s="34">
        <f t="shared" si="34"/>
      </c>
      <c r="L489" s="34">
        <f t="shared" si="34"/>
      </c>
      <c r="M489" s="34">
        <f t="shared" si="34"/>
      </c>
      <c r="N489" s="34">
        <f t="shared" si="34"/>
      </c>
      <c r="O489" s="34">
        <f t="shared" si="34"/>
      </c>
      <c r="P489" s="34">
        <f t="shared" si="34"/>
      </c>
      <c r="Q489" s="34">
        <f t="shared" si="34"/>
      </c>
      <c r="R489" s="34">
        <f t="shared" si="34"/>
      </c>
      <c r="S489" s="34">
        <f t="shared" si="34"/>
      </c>
      <c r="T489" s="34">
        <f t="shared" si="34"/>
      </c>
      <c r="U489" s="34">
        <f t="shared" si="34"/>
      </c>
      <c r="V489" s="34">
        <f t="shared" si="34"/>
      </c>
      <c r="W489" s="34">
        <f t="shared" si="34"/>
      </c>
      <c r="X489" s="34">
        <f t="shared" si="34"/>
      </c>
      <c r="Y489" s="34">
        <f t="shared" si="34"/>
      </c>
    </row>
    <row r="490" spans="2:25" ht="15">
      <c r="B490" s="34" t="str">
        <f t="shared" si="35"/>
        <v>Кировская область7</v>
      </c>
      <c r="C490" s="34" t="e">
        <f t="shared" si="36"/>
        <v>#N/A</v>
      </c>
      <c r="D490" s="34" t="e">
        <f t="shared" si="37"/>
        <v>#N/A</v>
      </c>
      <c r="E490" s="34">
        <f t="shared" si="39"/>
        <v>7</v>
      </c>
      <c r="F490" s="34">
        <f t="shared" si="38"/>
      </c>
      <c r="G490" s="34">
        <f t="shared" si="34"/>
      </c>
      <c r="H490" s="34">
        <f t="shared" si="34"/>
      </c>
      <c r="I490" s="34">
        <f t="shared" si="34"/>
      </c>
      <c r="J490" s="34">
        <f t="shared" si="34"/>
      </c>
      <c r="K490" s="34">
        <f t="shared" si="34"/>
      </c>
      <c r="L490" s="34">
        <f t="shared" si="34"/>
      </c>
      <c r="M490" s="34">
        <f t="shared" si="34"/>
      </c>
      <c r="N490" s="34">
        <f t="shared" si="34"/>
      </c>
      <c r="O490" s="34">
        <f t="shared" si="34"/>
      </c>
      <c r="P490" s="34">
        <f t="shared" si="34"/>
      </c>
      <c r="Q490" s="34">
        <f t="shared" si="34"/>
      </c>
      <c r="R490" s="34">
        <f t="shared" si="34"/>
      </c>
      <c r="S490" s="34">
        <f t="shared" si="34"/>
      </c>
      <c r="T490" s="34">
        <f t="shared" si="34"/>
      </c>
      <c r="U490" s="34">
        <f t="shared" si="34"/>
      </c>
      <c r="V490" s="34">
        <f t="shared" si="34"/>
      </c>
      <c r="W490" s="34">
        <f t="shared" si="34"/>
      </c>
      <c r="X490" s="34">
        <f t="shared" si="34"/>
      </c>
      <c r="Y490" s="34">
        <f t="shared" si="34"/>
      </c>
    </row>
    <row r="491" spans="2:25" ht="15">
      <c r="B491" s="34" t="str">
        <f t="shared" si="35"/>
        <v>Кировская область8</v>
      </c>
      <c r="C491" s="34" t="e">
        <f t="shared" si="36"/>
        <v>#N/A</v>
      </c>
      <c r="D491" s="34" t="e">
        <f t="shared" si="37"/>
        <v>#N/A</v>
      </c>
      <c r="E491" s="34">
        <f t="shared" si="39"/>
        <v>8</v>
      </c>
      <c r="F491" s="34">
        <f t="shared" si="38"/>
      </c>
      <c r="G491" s="34">
        <f t="shared" si="34"/>
      </c>
      <c r="H491" s="34">
        <f t="shared" si="34"/>
      </c>
      <c r="I491" s="34">
        <f t="shared" si="34"/>
      </c>
      <c r="J491" s="34">
        <f t="shared" si="34"/>
      </c>
      <c r="K491" s="34">
        <f t="shared" si="34"/>
      </c>
      <c r="L491" s="34">
        <f t="shared" si="34"/>
      </c>
      <c r="M491" s="34">
        <f t="shared" si="34"/>
      </c>
      <c r="N491" s="34">
        <f t="shared" si="34"/>
      </c>
      <c r="O491" s="34">
        <f t="shared" si="34"/>
      </c>
      <c r="P491" s="34">
        <f t="shared" si="34"/>
      </c>
      <c r="Q491" s="34">
        <f t="shared" si="34"/>
      </c>
      <c r="R491" s="34">
        <f t="shared" si="34"/>
      </c>
      <c r="S491" s="34">
        <f t="shared" si="34"/>
      </c>
      <c r="T491" s="34">
        <f t="shared" si="34"/>
      </c>
      <c r="U491" s="34">
        <f t="shared" si="34"/>
      </c>
      <c r="V491" s="34">
        <f t="shared" si="34"/>
      </c>
      <c r="W491" s="34">
        <f t="shared" si="34"/>
      </c>
      <c r="X491" s="34">
        <f t="shared" si="34"/>
      </c>
      <c r="Y491" s="34">
        <f t="shared" si="34"/>
      </c>
    </row>
    <row r="492" spans="2:25" ht="15">
      <c r="B492" s="34" t="str">
        <f t="shared" si="35"/>
        <v>Кировская область9</v>
      </c>
      <c r="C492" s="34" t="e">
        <f t="shared" si="36"/>
        <v>#N/A</v>
      </c>
      <c r="D492" s="34" t="e">
        <f t="shared" si="37"/>
        <v>#N/A</v>
      </c>
      <c r="E492" s="34">
        <f t="shared" si="39"/>
        <v>9</v>
      </c>
      <c r="F492" s="34">
        <f t="shared" si="38"/>
      </c>
      <c r="G492" s="34">
        <f t="shared" si="34"/>
      </c>
      <c r="H492" s="34">
        <f t="shared" si="34"/>
      </c>
      <c r="I492" s="34">
        <f t="shared" si="34"/>
      </c>
      <c r="J492" s="34">
        <f t="shared" si="34"/>
      </c>
      <c r="K492" s="34">
        <f t="shared" si="34"/>
      </c>
      <c r="L492" s="34">
        <f t="shared" si="34"/>
      </c>
      <c r="M492" s="34">
        <f t="shared" si="34"/>
      </c>
      <c r="N492" s="34">
        <f t="shared" si="34"/>
      </c>
      <c r="O492" s="34">
        <f t="shared" si="34"/>
      </c>
      <c r="P492" s="34">
        <f t="shared" si="34"/>
      </c>
      <c r="Q492" s="34">
        <f t="shared" si="34"/>
      </c>
      <c r="R492" s="34">
        <f t="shared" si="34"/>
      </c>
      <c r="S492" s="34">
        <f t="shared" si="34"/>
      </c>
      <c r="T492" s="34">
        <f t="shared" si="34"/>
      </c>
      <c r="U492" s="34">
        <f t="shared" si="34"/>
      </c>
      <c r="V492" s="34">
        <f t="shared" si="34"/>
      </c>
      <c r="W492" s="34">
        <f t="shared" si="34"/>
      </c>
      <c r="X492" s="34">
        <f t="shared" si="34"/>
      </c>
      <c r="Y492" s="34">
        <f t="shared" si="34"/>
      </c>
    </row>
    <row r="493" spans="2:25" ht="15">
      <c r="B493" s="34" t="str">
        <f t="shared" si="35"/>
        <v>Кировская область10</v>
      </c>
      <c r="C493" s="34" t="e">
        <f t="shared" si="36"/>
        <v>#N/A</v>
      </c>
      <c r="D493" s="34" t="e">
        <f t="shared" si="37"/>
        <v>#N/A</v>
      </c>
      <c r="E493" s="34">
        <f t="shared" si="39"/>
        <v>10</v>
      </c>
      <c r="F493" s="34">
        <f t="shared" si="38"/>
      </c>
      <c r="G493" s="34">
        <f t="shared" si="34"/>
      </c>
      <c r="H493" s="34">
        <f t="shared" si="34"/>
      </c>
      <c r="I493" s="34">
        <f t="shared" si="34"/>
      </c>
      <c r="J493" s="34">
        <f t="shared" si="34"/>
      </c>
      <c r="K493" s="34">
        <f t="shared" si="34"/>
      </c>
      <c r="L493" s="34">
        <f t="shared" si="34"/>
      </c>
      <c r="M493" s="34">
        <f t="shared" si="34"/>
      </c>
      <c r="N493" s="34">
        <f t="shared" si="34"/>
      </c>
      <c r="O493" s="34">
        <f t="shared" si="34"/>
      </c>
      <c r="P493" s="34">
        <f t="shared" si="34"/>
      </c>
      <c r="Q493" s="34">
        <f t="shared" si="34"/>
      </c>
      <c r="R493" s="34">
        <f t="shared" si="34"/>
      </c>
      <c r="S493" s="34">
        <f t="shared" si="34"/>
      </c>
      <c r="T493" s="34">
        <f t="shared" si="34"/>
      </c>
      <c r="U493" s="34">
        <f t="shared" si="34"/>
      </c>
      <c r="V493" s="34">
        <f t="shared" si="34"/>
      </c>
      <c r="W493" s="34">
        <f t="shared" si="34"/>
      </c>
      <c r="X493" s="34">
        <f t="shared" si="34"/>
      </c>
      <c r="Y493" s="34">
        <f t="shared" si="34"/>
      </c>
    </row>
    <row r="494" spans="2:25" ht="15">
      <c r="B494" s="34" t="str">
        <f t="shared" si="35"/>
        <v>Кировская область11</v>
      </c>
      <c r="C494" s="34" t="e">
        <f t="shared" si="36"/>
        <v>#N/A</v>
      </c>
      <c r="D494" s="34" t="e">
        <f t="shared" si="37"/>
        <v>#N/A</v>
      </c>
      <c r="E494" s="34">
        <f t="shared" si="39"/>
        <v>11</v>
      </c>
      <c r="F494" s="34">
        <f t="shared" si="38"/>
      </c>
      <c r="G494" s="34">
        <f t="shared" si="34"/>
      </c>
      <c r="H494" s="34">
        <f t="shared" si="34"/>
      </c>
      <c r="I494" s="34">
        <f t="shared" si="34"/>
      </c>
      <c r="J494" s="34">
        <f t="shared" si="34"/>
      </c>
      <c r="K494" s="34">
        <f t="shared" si="34"/>
      </c>
      <c r="L494" s="34">
        <f t="shared" si="34"/>
      </c>
      <c r="M494" s="34">
        <f t="shared" si="34"/>
      </c>
      <c r="N494" s="34">
        <f t="shared" si="34"/>
      </c>
      <c r="O494" s="34">
        <f t="shared" si="34"/>
      </c>
      <c r="P494" s="34">
        <f t="shared" si="34"/>
      </c>
      <c r="Q494" s="34">
        <f t="shared" si="34"/>
      </c>
      <c r="R494" s="34">
        <f t="shared" si="34"/>
      </c>
      <c r="S494" s="34">
        <f t="shared" si="34"/>
      </c>
      <c r="T494" s="34">
        <f t="shared" si="34"/>
      </c>
      <c r="U494" s="34">
        <f t="shared" si="34"/>
      </c>
      <c r="V494" s="34">
        <f t="shared" si="34"/>
      </c>
      <c r="W494" s="34">
        <f t="shared" si="34"/>
      </c>
      <c r="X494" s="34">
        <f t="shared" si="34"/>
      </c>
      <c r="Y494" s="34">
        <f t="shared" si="34"/>
      </c>
    </row>
    <row r="495" spans="2:25" ht="15">
      <c r="B495" s="34" t="str">
        <f t="shared" si="35"/>
        <v>Кировская область12</v>
      </c>
      <c r="C495" s="34" t="e">
        <f t="shared" si="36"/>
        <v>#N/A</v>
      </c>
      <c r="D495" s="34" t="e">
        <f t="shared" si="37"/>
        <v>#N/A</v>
      </c>
      <c r="E495" s="34">
        <f t="shared" si="39"/>
        <v>12</v>
      </c>
      <c r="F495" s="34">
        <f t="shared" si="38"/>
      </c>
      <c r="G495" s="34">
        <f t="shared" si="34"/>
      </c>
      <c r="H495" s="34">
        <f t="shared" si="34"/>
      </c>
      <c r="I495" s="34">
        <f t="shared" si="34"/>
      </c>
      <c r="J495" s="34">
        <f t="shared" si="34"/>
      </c>
      <c r="K495" s="34">
        <f t="shared" si="34"/>
      </c>
      <c r="L495" s="34">
        <f t="shared" si="34"/>
      </c>
      <c r="M495" s="34">
        <f t="shared" si="34"/>
      </c>
      <c r="N495" s="34">
        <f t="shared" si="34"/>
      </c>
      <c r="O495" s="34">
        <f t="shared" si="34"/>
      </c>
      <c r="P495" s="34">
        <f t="shared" si="34"/>
      </c>
      <c r="Q495" s="34">
        <f t="shared" si="34"/>
      </c>
      <c r="R495" s="34">
        <f t="shared" si="34"/>
      </c>
      <c r="S495" s="34">
        <f t="shared" si="34"/>
      </c>
      <c r="T495" s="34">
        <f t="shared" si="34"/>
      </c>
      <c r="U495" s="34">
        <f t="shared" si="34"/>
      </c>
      <c r="V495" s="34">
        <f t="shared" si="34"/>
      </c>
      <c r="W495" s="34">
        <f t="shared" si="34"/>
      </c>
      <c r="X495" s="34">
        <f t="shared" si="34"/>
      </c>
      <c r="Y495" s="34">
        <f t="shared" si="34"/>
      </c>
    </row>
    <row r="496" spans="2:25" ht="15">
      <c r="B496" s="34" t="str">
        <f t="shared" si="35"/>
        <v>Кировская область13</v>
      </c>
      <c r="C496" s="34" t="e">
        <f t="shared" si="36"/>
        <v>#N/A</v>
      </c>
      <c r="D496" s="34" t="e">
        <f t="shared" si="37"/>
        <v>#N/A</v>
      </c>
      <c r="E496" s="34">
        <f t="shared" si="39"/>
        <v>13</v>
      </c>
      <c r="F496" s="34">
        <f t="shared" si="38"/>
      </c>
      <c r="G496" s="34">
        <f t="shared" si="34"/>
      </c>
      <c r="H496" s="34">
        <f t="shared" si="34"/>
      </c>
      <c r="I496" s="34">
        <f t="shared" si="34"/>
      </c>
      <c r="J496" s="34">
        <f t="shared" si="34"/>
      </c>
      <c r="K496" s="34">
        <f t="shared" si="34"/>
      </c>
      <c r="L496" s="34">
        <f t="shared" si="34"/>
      </c>
      <c r="M496" s="34">
        <f t="shared" si="34"/>
      </c>
      <c r="N496" s="34">
        <f t="shared" si="34"/>
      </c>
      <c r="O496" s="34">
        <f t="shared" si="34"/>
      </c>
      <c r="P496" s="34">
        <f t="shared" si="34"/>
      </c>
      <c r="Q496" s="34">
        <f t="shared" si="34"/>
      </c>
      <c r="R496" s="34">
        <f t="shared" si="34"/>
      </c>
      <c r="S496" s="34">
        <f t="shared" si="34"/>
      </c>
      <c r="T496" s="34">
        <f t="shared" si="34"/>
      </c>
      <c r="U496" s="34">
        <f t="shared" si="34"/>
      </c>
      <c r="V496" s="34">
        <f t="shared" si="34"/>
      </c>
      <c r="W496" s="34">
        <f t="shared" si="34"/>
      </c>
      <c r="X496" s="34">
        <f t="shared" si="34"/>
      </c>
      <c r="Y496" s="34">
        <f t="shared" si="34"/>
      </c>
    </row>
    <row r="497" spans="2:25" ht="15">
      <c r="B497" s="34" t="str">
        <f t="shared" si="35"/>
        <v>Кировская область14</v>
      </c>
      <c r="C497" s="34" t="e">
        <f t="shared" si="36"/>
        <v>#N/A</v>
      </c>
      <c r="D497" s="34" t="e">
        <f t="shared" si="37"/>
        <v>#N/A</v>
      </c>
      <c r="E497" s="34">
        <f t="shared" si="39"/>
        <v>14</v>
      </c>
      <c r="F497" s="34">
        <f t="shared" si="38"/>
      </c>
      <c r="G497" s="34">
        <f t="shared" si="34"/>
      </c>
      <c r="H497" s="34">
        <f t="shared" si="34"/>
      </c>
      <c r="I497" s="34">
        <f t="shared" si="34"/>
      </c>
      <c r="J497" s="34">
        <f t="shared" si="34"/>
      </c>
      <c r="K497" s="34">
        <f t="shared" si="34"/>
      </c>
      <c r="L497" s="34">
        <f t="shared" si="34"/>
      </c>
      <c r="M497" s="34">
        <f t="shared" si="34"/>
      </c>
      <c r="N497" s="34">
        <f t="shared" si="34"/>
      </c>
      <c r="O497" s="34">
        <f t="shared" si="34"/>
      </c>
      <c r="P497" s="34">
        <f t="shared" si="34"/>
      </c>
      <c r="Q497" s="34">
        <f t="shared" si="34"/>
      </c>
      <c r="R497" s="34">
        <f t="shared" si="34"/>
      </c>
      <c r="S497" s="34">
        <f t="shared" si="34"/>
      </c>
      <c r="T497" s="34">
        <f t="shared" si="34"/>
      </c>
      <c r="U497" s="34">
        <f t="shared" si="34"/>
      </c>
      <c r="V497" s="34">
        <f t="shared" si="34"/>
      </c>
      <c r="W497" s="34">
        <f t="shared" si="34"/>
      </c>
      <c r="X497" s="34">
        <f t="shared" si="34"/>
      </c>
      <c r="Y497" s="34">
        <f t="shared" si="34"/>
      </c>
    </row>
    <row r="498" spans="2:25" ht="15">
      <c r="B498" s="34" t="str">
        <f t="shared" si="35"/>
        <v>Кировская область15</v>
      </c>
      <c r="C498" s="34" t="e">
        <f t="shared" si="36"/>
        <v>#N/A</v>
      </c>
      <c r="D498" s="34" t="e">
        <f t="shared" si="37"/>
        <v>#N/A</v>
      </c>
      <c r="E498" s="34">
        <f t="shared" si="39"/>
        <v>15</v>
      </c>
      <c r="F498" s="34">
        <f t="shared" si="38"/>
      </c>
      <c r="G498" s="34">
        <f t="shared" si="34"/>
      </c>
      <c r="H498" s="34">
        <f t="shared" si="34"/>
      </c>
      <c r="I498" s="34">
        <f t="shared" si="34"/>
      </c>
      <c r="J498" s="34">
        <f t="shared" si="34"/>
      </c>
      <c r="K498" s="34">
        <f aca="true" t="shared" si="40" ref="K498:Y498">_xlfn.IFERROR(VLOOKUP($B498,$C$6:$Y$476,K$483-1,0),"")</f>
      </c>
      <c r="L498" s="34">
        <f t="shared" si="40"/>
      </c>
      <c r="M498" s="34">
        <f t="shared" si="40"/>
      </c>
      <c r="N498" s="34">
        <f t="shared" si="40"/>
      </c>
      <c r="O498" s="34">
        <f t="shared" si="40"/>
      </c>
      <c r="P498" s="34">
        <f t="shared" si="40"/>
      </c>
      <c r="Q498" s="34">
        <f t="shared" si="40"/>
      </c>
      <c r="R498" s="34">
        <f t="shared" si="40"/>
      </c>
      <c r="S498" s="34">
        <f t="shared" si="40"/>
      </c>
      <c r="T498" s="34">
        <f t="shared" si="40"/>
      </c>
      <c r="U498" s="34">
        <f t="shared" si="40"/>
      </c>
      <c r="V498" s="34">
        <f t="shared" si="40"/>
      </c>
      <c r="W498" s="34">
        <f t="shared" si="40"/>
      </c>
      <c r="X498" s="34">
        <f t="shared" si="40"/>
      </c>
      <c r="Y498" s="34">
        <f t="shared" si="40"/>
      </c>
    </row>
    <row r="499" spans="2:25" ht="15">
      <c r="B499" s="34" t="str">
        <f t="shared" si="35"/>
        <v>Кировская область16</v>
      </c>
      <c r="C499" s="34" t="e">
        <f t="shared" si="36"/>
        <v>#N/A</v>
      </c>
      <c r="D499" s="34" t="e">
        <f t="shared" si="37"/>
        <v>#N/A</v>
      </c>
      <c r="E499" s="34">
        <f t="shared" si="39"/>
        <v>16</v>
      </c>
      <c r="F499" s="34">
        <f t="shared" si="38"/>
      </c>
      <c r="G499" s="34">
        <f t="shared" si="38"/>
      </c>
      <c r="H499" s="34">
        <f t="shared" si="38"/>
      </c>
      <c r="I499" s="34">
        <f t="shared" si="38"/>
      </c>
      <c r="J499" s="34">
        <f t="shared" si="38"/>
      </c>
      <c r="K499" s="34">
        <f t="shared" si="38"/>
      </c>
      <c r="L499" s="34">
        <f t="shared" si="38"/>
      </c>
      <c r="M499" s="34">
        <f t="shared" si="38"/>
      </c>
      <c r="N499" s="34">
        <f t="shared" si="38"/>
      </c>
      <c r="O499" s="34">
        <f t="shared" si="38"/>
      </c>
      <c r="P499" s="34">
        <f t="shared" si="38"/>
      </c>
      <c r="Q499" s="34">
        <f t="shared" si="38"/>
      </c>
      <c r="R499" s="34">
        <f t="shared" si="38"/>
      </c>
      <c r="S499" s="34">
        <f t="shared" si="38"/>
      </c>
      <c r="T499" s="34">
        <f t="shared" si="38"/>
      </c>
      <c r="U499" s="34">
        <f t="shared" si="38"/>
      </c>
      <c r="V499" s="34">
        <f aca="true" t="shared" si="41" ref="V499:Y528">_xlfn.IFERROR(VLOOKUP($B499,$C$6:$Y$476,V$483-1,0),"")</f>
      </c>
      <c r="W499" s="34">
        <f t="shared" si="41"/>
      </c>
      <c r="X499" s="34">
        <f t="shared" si="41"/>
      </c>
      <c r="Y499" s="34">
        <f t="shared" si="41"/>
      </c>
    </row>
    <row r="500" spans="2:25" ht="15">
      <c r="B500" s="34" t="str">
        <f t="shared" si="35"/>
        <v>Кировская область17</v>
      </c>
      <c r="C500" s="34" t="e">
        <f t="shared" si="36"/>
        <v>#N/A</v>
      </c>
      <c r="D500" s="34" t="e">
        <f t="shared" si="37"/>
        <v>#N/A</v>
      </c>
      <c r="E500" s="34">
        <f t="shared" si="39"/>
        <v>17</v>
      </c>
      <c r="F500" s="34">
        <f t="shared" si="38"/>
      </c>
      <c r="G500" s="34">
        <f t="shared" si="38"/>
      </c>
      <c r="H500" s="34">
        <f t="shared" si="38"/>
      </c>
      <c r="I500" s="34">
        <f t="shared" si="38"/>
      </c>
      <c r="J500" s="34">
        <f t="shared" si="38"/>
      </c>
      <c r="K500" s="34">
        <f t="shared" si="38"/>
      </c>
      <c r="L500" s="34">
        <f t="shared" si="38"/>
      </c>
      <c r="M500" s="34">
        <f t="shared" si="38"/>
      </c>
      <c r="N500" s="34">
        <f t="shared" si="38"/>
      </c>
      <c r="O500" s="34">
        <f t="shared" si="38"/>
      </c>
      <c r="P500" s="34">
        <f t="shared" si="38"/>
      </c>
      <c r="Q500" s="34">
        <f t="shared" si="38"/>
      </c>
      <c r="R500" s="34">
        <f t="shared" si="38"/>
      </c>
      <c r="S500" s="34">
        <f t="shared" si="38"/>
      </c>
      <c r="T500" s="34">
        <f t="shared" si="38"/>
      </c>
      <c r="U500" s="34">
        <f t="shared" si="38"/>
      </c>
      <c r="V500" s="34">
        <f t="shared" si="41"/>
      </c>
      <c r="W500" s="34">
        <f t="shared" si="41"/>
      </c>
      <c r="X500" s="34">
        <f t="shared" si="41"/>
      </c>
      <c r="Y500" s="34">
        <f t="shared" si="41"/>
      </c>
    </row>
    <row r="501" spans="2:25" ht="15">
      <c r="B501" s="34" t="str">
        <f t="shared" si="35"/>
        <v>Кировская область18</v>
      </c>
      <c r="C501" s="34" t="e">
        <f t="shared" si="36"/>
        <v>#N/A</v>
      </c>
      <c r="D501" s="34" t="e">
        <f t="shared" si="37"/>
        <v>#N/A</v>
      </c>
      <c r="E501" s="34">
        <f t="shared" si="39"/>
        <v>18</v>
      </c>
      <c r="F501" s="34">
        <f t="shared" si="38"/>
      </c>
      <c r="G501" s="34">
        <f t="shared" si="38"/>
      </c>
      <c r="H501" s="34">
        <f t="shared" si="38"/>
      </c>
      <c r="I501" s="34">
        <f t="shared" si="38"/>
      </c>
      <c r="J501" s="34">
        <f t="shared" si="38"/>
      </c>
      <c r="K501" s="34">
        <f t="shared" si="38"/>
      </c>
      <c r="L501" s="34">
        <f t="shared" si="38"/>
      </c>
      <c r="M501" s="34">
        <f t="shared" si="38"/>
      </c>
      <c r="N501" s="34">
        <f t="shared" si="38"/>
      </c>
      <c r="O501" s="34">
        <f t="shared" si="38"/>
      </c>
      <c r="P501" s="34">
        <f t="shared" si="38"/>
      </c>
      <c r="Q501" s="34">
        <f t="shared" si="38"/>
      </c>
      <c r="R501" s="34">
        <f t="shared" si="38"/>
      </c>
      <c r="S501" s="34">
        <f t="shared" si="38"/>
      </c>
      <c r="T501" s="34">
        <f t="shared" si="38"/>
      </c>
      <c r="U501" s="34">
        <f t="shared" si="38"/>
      </c>
      <c r="V501" s="34">
        <f t="shared" si="41"/>
      </c>
      <c r="W501" s="34">
        <f t="shared" si="41"/>
      </c>
      <c r="X501" s="34">
        <f t="shared" si="41"/>
      </c>
      <c r="Y501" s="34">
        <f t="shared" si="41"/>
      </c>
    </row>
    <row r="502" spans="2:25" ht="15">
      <c r="B502" s="34" t="str">
        <f t="shared" si="35"/>
        <v>Кировская область19</v>
      </c>
      <c r="C502" s="34" t="e">
        <f t="shared" si="36"/>
        <v>#N/A</v>
      </c>
      <c r="D502" s="34" t="e">
        <f t="shared" si="37"/>
        <v>#N/A</v>
      </c>
      <c r="E502" s="34">
        <f t="shared" si="39"/>
        <v>19</v>
      </c>
      <c r="F502" s="34">
        <f t="shared" si="38"/>
      </c>
      <c r="G502" s="34">
        <f t="shared" si="38"/>
      </c>
      <c r="H502" s="34">
        <f t="shared" si="38"/>
      </c>
      <c r="I502" s="34">
        <f t="shared" si="38"/>
      </c>
      <c r="J502" s="34">
        <f t="shared" si="38"/>
      </c>
      <c r="K502" s="34">
        <f t="shared" si="38"/>
      </c>
      <c r="L502" s="34">
        <f t="shared" si="38"/>
      </c>
      <c r="M502" s="34">
        <f t="shared" si="38"/>
      </c>
      <c r="N502" s="34">
        <f t="shared" si="38"/>
      </c>
      <c r="O502" s="34">
        <f t="shared" si="38"/>
      </c>
      <c r="P502" s="34">
        <f t="shared" si="38"/>
      </c>
      <c r="Q502" s="34">
        <f t="shared" si="38"/>
      </c>
      <c r="R502" s="34">
        <f t="shared" si="38"/>
      </c>
      <c r="S502" s="34">
        <f t="shared" si="38"/>
      </c>
      <c r="T502" s="34">
        <f t="shared" si="38"/>
      </c>
      <c r="U502" s="34">
        <f t="shared" si="38"/>
      </c>
      <c r="V502" s="34">
        <f t="shared" si="41"/>
      </c>
      <c r="W502" s="34">
        <f t="shared" si="41"/>
      </c>
      <c r="X502" s="34">
        <f t="shared" si="41"/>
      </c>
      <c r="Y502" s="34">
        <f t="shared" si="41"/>
      </c>
    </row>
    <row r="503" spans="2:25" ht="15">
      <c r="B503" s="34" t="str">
        <f t="shared" si="35"/>
        <v>Кировская область20</v>
      </c>
      <c r="C503" s="34" t="e">
        <f t="shared" si="36"/>
        <v>#N/A</v>
      </c>
      <c r="D503" s="34" t="e">
        <f t="shared" si="37"/>
        <v>#N/A</v>
      </c>
      <c r="E503" s="34">
        <f t="shared" si="39"/>
        <v>20</v>
      </c>
      <c r="F503" s="34">
        <f t="shared" si="38"/>
      </c>
      <c r="G503" s="34">
        <f t="shared" si="38"/>
      </c>
      <c r="H503" s="34">
        <f t="shared" si="38"/>
      </c>
      <c r="I503" s="34">
        <f t="shared" si="38"/>
      </c>
      <c r="J503" s="34">
        <f t="shared" si="38"/>
      </c>
      <c r="K503" s="34">
        <f t="shared" si="38"/>
      </c>
      <c r="L503" s="34">
        <f t="shared" si="38"/>
      </c>
      <c r="M503" s="34">
        <f t="shared" si="38"/>
      </c>
      <c r="N503" s="34">
        <f t="shared" si="38"/>
      </c>
      <c r="O503" s="34">
        <f t="shared" si="38"/>
      </c>
      <c r="P503" s="34">
        <f t="shared" si="38"/>
      </c>
      <c r="Q503" s="34">
        <f t="shared" si="38"/>
      </c>
      <c r="R503" s="34">
        <f t="shared" si="38"/>
      </c>
      <c r="S503" s="34">
        <f t="shared" si="38"/>
      </c>
      <c r="T503" s="34">
        <f t="shared" si="38"/>
      </c>
      <c r="U503" s="34">
        <f t="shared" si="38"/>
      </c>
      <c r="V503" s="34">
        <f t="shared" si="41"/>
      </c>
      <c r="W503" s="34">
        <f t="shared" si="41"/>
      </c>
      <c r="X503" s="34">
        <f t="shared" si="41"/>
      </c>
      <c r="Y503" s="34">
        <f t="shared" si="41"/>
      </c>
    </row>
    <row r="504" spans="2:25" ht="15">
      <c r="B504" s="34" t="str">
        <f t="shared" si="35"/>
        <v>Кировская область21</v>
      </c>
      <c r="C504" s="34" t="e">
        <f t="shared" si="36"/>
        <v>#N/A</v>
      </c>
      <c r="D504" s="34" t="e">
        <f t="shared" si="37"/>
        <v>#N/A</v>
      </c>
      <c r="E504" s="34">
        <f t="shared" si="39"/>
        <v>21</v>
      </c>
      <c r="F504" s="34">
        <f t="shared" si="38"/>
      </c>
      <c r="G504" s="34">
        <f t="shared" si="38"/>
      </c>
      <c r="H504" s="34">
        <f t="shared" si="38"/>
      </c>
      <c r="I504" s="34">
        <f t="shared" si="38"/>
      </c>
      <c r="J504" s="34">
        <f t="shared" si="38"/>
      </c>
      <c r="K504" s="34">
        <f t="shared" si="38"/>
      </c>
      <c r="L504" s="34">
        <f t="shared" si="38"/>
      </c>
      <c r="M504" s="34">
        <f t="shared" si="38"/>
      </c>
      <c r="N504" s="34">
        <f t="shared" si="38"/>
      </c>
      <c r="O504" s="34">
        <f t="shared" si="38"/>
      </c>
      <c r="P504" s="34">
        <f t="shared" si="38"/>
      </c>
      <c r="Q504" s="34">
        <f t="shared" si="38"/>
      </c>
      <c r="R504" s="34">
        <f t="shared" si="38"/>
      </c>
      <c r="S504" s="34">
        <f t="shared" si="38"/>
      </c>
      <c r="T504" s="34">
        <f t="shared" si="38"/>
      </c>
      <c r="U504" s="34">
        <f t="shared" si="38"/>
      </c>
      <c r="V504" s="34">
        <f t="shared" si="41"/>
      </c>
      <c r="W504" s="34">
        <f t="shared" si="41"/>
      </c>
      <c r="X504" s="34">
        <f t="shared" si="41"/>
      </c>
      <c r="Y504" s="34">
        <f t="shared" si="41"/>
      </c>
    </row>
    <row r="505" spans="2:25" ht="15">
      <c r="B505" s="34" t="str">
        <f t="shared" si="35"/>
        <v>Кировская область22</v>
      </c>
      <c r="C505" s="34" t="e">
        <f t="shared" si="36"/>
        <v>#N/A</v>
      </c>
      <c r="D505" s="34" t="e">
        <f t="shared" si="37"/>
        <v>#N/A</v>
      </c>
      <c r="E505" s="34">
        <f t="shared" si="39"/>
        <v>22</v>
      </c>
      <c r="F505" s="34">
        <f t="shared" si="38"/>
      </c>
      <c r="G505" s="34">
        <f t="shared" si="38"/>
      </c>
      <c r="H505" s="34">
        <f t="shared" si="38"/>
      </c>
      <c r="I505" s="34">
        <f t="shared" si="38"/>
      </c>
      <c r="J505" s="34">
        <f t="shared" si="38"/>
      </c>
      <c r="K505" s="34">
        <f t="shared" si="38"/>
      </c>
      <c r="L505" s="34">
        <f t="shared" si="38"/>
      </c>
      <c r="M505" s="34">
        <f t="shared" si="38"/>
      </c>
      <c r="N505" s="34">
        <f t="shared" si="38"/>
      </c>
      <c r="O505" s="34">
        <f t="shared" si="38"/>
      </c>
      <c r="P505" s="34">
        <f t="shared" si="38"/>
      </c>
      <c r="Q505" s="34">
        <f t="shared" si="38"/>
      </c>
      <c r="R505" s="34">
        <f t="shared" si="38"/>
      </c>
      <c r="S505" s="34">
        <f t="shared" si="38"/>
      </c>
      <c r="T505" s="34">
        <f t="shared" si="38"/>
      </c>
      <c r="U505" s="34">
        <f t="shared" si="38"/>
      </c>
      <c r="V505" s="34">
        <f t="shared" si="41"/>
      </c>
      <c r="W505" s="34">
        <f t="shared" si="41"/>
      </c>
      <c r="X505" s="34">
        <f t="shared" si="41"/>
      </c>
      <c r="Y505" s="34">
        <f t="shared" si="41"/>
      </c>
    </row>
    <row r="506" spans="2:25" ht="15">
      <c r="B506" s="34" t="str">
        <f t="shared" si="35"/>
        <v>Кировская область23</v>
      </c>
      <c r="C506" s="34" t="e">
        <f t="shared" si="36"/>
        <v>#N/A</v>
      </c>
      <c r="D506" s="34" t="e">
        <f t="shared" si="37"/>
        <v>#N/A</v>
      </c>
      <c r="E506" s="34">
        <f t="shared" si="39"/>
        <v>23</v>
      </c>
      <c r="F506" s="34">
        <f t="shared" si="38"/>
      </c>
      <c r="G506" s="34">
        <f t="shared" si="38"/>
      </c>
      <c r="H506" s="34">
        <f t="shared" si="38"/>
      </c>
      <c r="I506" s="34">
        <f t="shared" si="38"/>
      </c>
      <c r="J506" s="34">
        <f t="shared" si="38"/>
      </c>
      <c r="K506" s="34">
        <f t="shared" si="38"/>
      </c>
      <c r="L506" s="34">
        <f t="shared" si="38"/>
      </c>
      <c r="M506" s="34">
        <f t="shared" si="38"/>
      </c>
      <c r="N506" s="34">
        <f t="shared" si="38"/>
      </c>
      <c r="O506" s="34">
        <f t="shared" si="38"/>
      </c>
      <c r="P506" s="34">
        <f t="shared" si="38"/>
      </c>
      <c r="Q506" s="34">
        <f t="shared" si="38"/>
      </c>
      <c r="R506" s="34">
        <f t="shared" si="38"/>
      </c>
      <c r="S506" s="34">
        <f t="shared" si="38"/>
      </c>
      <c r="T506" s="34">
        <f t="shared" si="38"/>
      </c>
      <c r="U506" s="34">
        <f t="shared" si="38"/>
      </c>
      <c r="V506" s="34">
        <f t="shared" si="41"/>
      </c>
      <c r="W506" s="34">
        <f t="shared" si="41"/>
      </c>
      <c r="X506" s="34">
        <f t="shared" si="41"/>
      </c>
      <c r="Y506" s="34">
        <f t="shared" si="41"/>
      </c>
    </row>
    <row r="507" spans="2:25" ht="15">
      <c r="B507" s="34" t="str">
        <f t="shared" si="35"/>
        <v>Кировская область24</v>
      </c>
      <c r="C507" s="34" t="e">
        <f t="shared" si="36"/>
        <v>#N/A</v>
      </c>
      <c r="D507" s="34" t="e">
        <f t="shared" si="37"/>
        <v>#N/A</v>
      </c>
      <c r="E507" s="34">
        <f t="shared" si="39"/>
        <v>24</v>
      </c>
      <c r="F507" s="34">
        <f t="shared" si="38"/>
      </c>
      <c r="G507" s="34">
        <f t="shared" si="38"/>
      </c>
      <c r="H507" s="34">
        <f t="shared" si="38"/>
      </c>
      <c r="I507" s="34">
        <f t="shared" si="38"/>
      </c>
      <c r="J507" s="34">
        <f t="shared" si="38"/>
      </c>
      <c r="K507" s="34">
        <f t="shared" si="38"/>
      </c>
      <c r="L507" s="34">
        <f t="shared" si="38"/>
      </c>
      <c r="M507" s="34">
        <f t="shared" si="38"/>
      </c>
      <c r="N507" s="34">
        <f t="shared" si="38"/>
      </c>
      <c r="O507" s="34">
        <f t="shared" si="38"/>
      </c>
      <c r="P507" s="34">
        <f t="shared" si="38"/>
      </c>
      <c r="Q507" s="34">
        <f t="shared" si="38"/>
      </c>
      <c r="R507" s="34">
        <f t="shared" si="38"/>
      </c>
      <c r="S507" s="34">
        <f t="shared" si="38"/>
      </c>
      <c r="T507" s="34">
        <f t="shared" si="38"/>
      </c>
      <c r="U507" s="34">
        <f t="shared" si="38"/>
      </c>
      <c r="V507" s="34">
        <f t="shared" si="41"/>
      </c>
      <c r="W507" s="34">
        <f t="shared" si="41"/>
      </c>
      <c r="X507" s="34">
        <f t="shared" si="41"/>
      </c>
      <c r="Y507" s="34">
        <f t="shared" si="41"/>
      </c>
    </row>
    <row r="508" spans="2:25" ht="15">
      <c r="B508" s="34" t="str">
        <f t="shared" si="35"/>
        <v>Кировская область25</v>
      </c>
      <c r="C508" s="34" t="e">
        <f t="shared" si="36"/>
        <v>#N/A</v>
      </c>
      <c r="D508" s="34" t="e">
        <f t="shared" si="37"/>
        <v>#N/A</v>
      </c>
      <c r="E508" s="34">
        <f t="shared" si="39"/>
        <v>25</v>
      </c>
      <c r="F508" s="34">
        <f t="shared" si="38"/>
      </c>
      <c r="G508" s="34">
        <f t="shared" si="38"/>
      </c>
      <c r="H508" s="34">
        <f t="shared" si="38"/>
      </c>
      <c r="I508" s="34">
        <f t="shared" si="38"/>
      </c>
      <c r="J508" s="34">
        <f t="shared" si="38"/>
      </c>
      <c r="K508" s="34">
        <f t="shared" si="38"/>
      </c>
      <c r="L508" s="34">
        <f t="shared" si="38"/>
      </c>
      <c r="M508" s="34">
        <f t="shared" si="38"/>
      </c>
      <c r="N508" s="34">
        <f t="shared" si="38"/>
      </c>
      <c r="O508" s="34">
        <f t="shared" si="38"/>
      </c>
      <c r="P508" s="34">
        <f t="shared" si="38"/>
      </c>
      <c r="Q508" s="34">
        <f t="shared" si="38"/>
      </c>
      <c r="R508" s="34">
        <f t="shared" si="38"/>
      </c>
      <c r="S508" s="34">
        <f t="shared" si="38"/>
      </c>
      <c r="T508" s="34">
        <f t="shared" si="38"/>
      </c>
      <c r="U508" s="34">
        <f t="shared" si="38"/>
      </c>
      <c r="V508" s="34">
        <f t="shared" si="41"/>
      </c>
      <c r="W508" s="34">
        <f t="shared" si="41"/>
      </c>
      <c r="X508" s="34">
        <f t="shared" si="41"/>
      </c>
      <c r="Y508" s="34">
        <f t="shared" si="41"/>
      </c>
    </row>
    <row r="509" spans="2:25" ht="15">
      <c r="B509" s="34" t="str">
        <f t="shared" si="35"/>
        <v>Кировская область26</v>
      </c>
      <c r="C509" s="34" t="e">
        <f t="shared" si="36"/>
        <v>#N/A</v>
      </c>
      <c r="D509" s="34" t="e">
        <f t="shared" si="37"/>
        <v>#N/A</v>
      </c>
      <c r="E509" s="34">
        <f t="shared" si="39"/>
        <v>26</v>
      </c>
      <c r="F509" s="34">
        <f t="shared" si="38"/>
      </c>
      <c r="G509" s="34">
        <f t="shared" si="38"/>
      </c>
      <c r="H509" s="34">
        <f t="shared" si="38"/>
      </c>
      <c r="I509" s="34">
        <f t="shared" si="38"/>
      </c>
      <c r="J509" s="34">
        <f t="shared" si="38"/>
      </c>
      <c r="K509" s="34">
        <f t="shared" si="38"/>
      </c>
      <c r="L509" s="34">
        <f t="shared" si="38"/>
      </c>
      <c r="M509" s="34">
        <f t="shared" si="38"/>
      </c>
      <c r="N509" s="34">
        <f t="shared" si="38"/>
      </c>
      <c r="O509" s="34">
        <f t="shared" si="38"/>
      </c>
      <c r="P509" s="34">
        <f t="shared" si="38"/>
      </c>
      <c r="Q509" s="34">
        <f t="shared" si="38"/>
      </c>
      <c r="R509" s="34">
        <f t="shared" si="38"/>
      </c>
      <c r="S509" s="34">
        <f t="shared" si="38"/>
      </c>
      <c r="T509" s="34">
        <f t="shared" si="38"/>
      </c>
      <c r="U509" s="34">
        <f t="shared" si="38"/>
      </c>
      <c r="V509" s="34">
        <f t="shared" si="41"/>
      </c>
      <c r="W509" s="34">
        <f t="shared" si="41"/>
      </c>
      <c r="X509" s="34">
        <f t="shared" si="41"/>
      </c>
      <c r="Y509" s="34">
        <f t="shared" si="41"/>
      </c>
    </row>
    <row r="510" spans="2:25" ht="15">
      <c r="B510" s="34" t="str">
        <f t="shared" si="35"/>
        <v>Кировская область27</v>
      </c>
      <c r="C510" s="34" t="e">
        <f t="shared" si="36"/>
        <v>#N/A</v>
      </c>
      <c r="D510" s="34" t="e">
        <f t="shared" si="37"/>
        <v>#N/A</v>
      </c>
      <c r="E510" s="34">
        <f t="shared" si="39"/>
        <v>27</v>
      </c>
      <c r="F510" s="34">
        <f t="shared" si="38"/>
      </c>
      <c r="G510" s="34">
        <f t="shared" si="38"/>
      </c>
      <c r="H510" s="34">
        <f t="shared" si="38"/>
      </c>
      <c r="I510" s="34">
        <f t="shared" si="38"/>
      </c>
      <c r="J510" s="34">
        <f t="shared" si="38"/>
      </c>
      <c r="K510" s="34">
        <f t="shared" si="38"/>
      </c>
      <c r="L510" s="34">
        <f t="shared" si="38"/>
      </c>
      <c r="M510" s="34">
        <f t="shared" si="38"/>
      </c>
      <c r="N510" s="34">
        <f t="shared" si="38"/>
      </c>
      <c r="O510" s="34">
        <f t="shared" si="38"/>
      </c>
      <c r="P510" s="34">
        <f t="shared" si="38"/>
      </c>
      <c r="Q510" s="34">
        <f t="shared" si="38"/>
      </c>
      <c r="R510" s="34">
        <f t="shared" si="38"/>
      </c>
      <c r="S510" s="34">
        <f t="shared" si="38"/>
      </c>
      <c r="T510" s="34">
        <f t="shared" si="38"/>
      </c>
      <c r="U510" s="34">
        <f t="shared" si="38"/>
      </c>
      <c r="V510" s="34">
        <f t="shared" si="41"/>
      </c>
      <c r="W510" s="34">
        <f t="shared" si="41"/>
      </c>
      <c r="X510" s="34">
        <f t="shared" si="41"/>
      </c>
      <c r="Y510" s="34">
        <f t="shared" si="41"/>
      </c>
    </row>
    <row r="511" spans="2:25" ht="15">
      <c r="B511" s="34" t="str">
        <f t="shared" si="35"/>
        <v>Кировская область28</v>
      </c>
      <c r="C511" s="34" t="e">
        <f t="shared" si="36"/>
        <v>#N/A</v>
      </c>
      <c r="D511" s="34" t="e">
        <f t="shared" si="37"/>
        <v>#N/A</v>
      </c>
      <c r="E511" s="34">
        <f t="shared" si="39"/>
        <v>28</v>
      </c>
      <c r="F511" s="34">
        <f t="shared" si="38"/>
      </c>
      <c r="G511" s="34">
        <f t="shared" si="38"/>
      </c>
      <c r="H511" s="34">
        <f t="shared" si="38"/>
      </c>
      <c r="I511" s="34">
        <f t="shared" si="38"/>
      </c>
      <c r="J511" s="34">
        <f t="shared" si="38"/>
      </c>
      <c r="K511" s="34">
        <f t="shared" si="38"/>
      </c>
      <c r="L511" s="34">
        <f t="shared" si="38"/>
      </c>
      <c r="M511" s="34">
        <f t="shared" si="38"/>
      </c>
      <c r="N511" s="34">
        <f t="shared" si="38"/>
      </c>
      <c r="O511" s="34">
        <f t="shared" si="38"/>
      </c>
      <c r="P511" s="34">
        <f t="shared" si="38"/>
      </c>
      <c r="Q511" s="34">
        <f t="shared" si="38"/>
      </c>
      <c r="R511" s="34">
        <f t="shared" si="38"/>
      </c>
      <c r="S511" s="34">
        <f t="shared" si="38"/>
      </c>
      <c r="T511" s="34">
        <f t="shared" si="38"/>
      </c>
      <c r="U511" s="34">
        <f t="shared" si="38"/>
      </c>
      <c r="V511" s="34">
        <f t="shared" si="41"/>
      </c>
      <c r="W511" s="34">
        <f t="shared" si="41"/>
      </c>
      <c r="X511" s="34">
        <f t="shared" si="41"/>
      </c>
      <c r="Y511" s="34">
        <f t="shared" si="41"/>
      </c>
    </row>
    <row r="512" spans="2:25" ht="15">
      <c r="B512" s="34" t="str">
        <f t="shared" si="35"/>
        <v>Кировская область29</v>
      </c>
      <c r="C512" s="34" t="e">
        <f t="shared" si="36"/>
        <v>#N/A</v>
      </c>
      <c r="D512" s="34" t="e">
        <f t="shared" si="37"/>
        <v>#N/A</v>
      </c>
      <c r="E512" s="34">
        <f t="shared" si="39"/>
        <v>29</v>
      </c>
      <c r="F512" s="34">
        <f t="shared" si="38"/>
      </c>
      <c r="G512" s="34">
        <f t="shared" si="38"/>
      </c>
      <c r="H512" s="34">
        <f t="shared" si="38"/>
      </c>
      <c r="I512" s="34">
        <f t="shared" si="38"/>
      </c>
      <c r="J512" s="34">
        <f t="shared" si="38"/>
      </c>
      <c r="K512" s="34">
        <f t="shared" si="38"/>
      </c>
      <c r="L512" s="34">
        <f t="shared" si="38"/>
      </c>
      <c r="M512" s="34">
        <f t="shared" si="38"/>
      </c>
      <c r="N512" s="34">
        <f t="shared" si="38"/>
      </c>
      <c r="O512" s="34">
        <f t="shared" si="38"/>
      </c>
      <c r="P512" s="34">
        <f t="shared" si="38"/>
      </c>
      <c r="Q512" s="34">
        <f t="shared" si="38"/>
      </c>
      <c r="R512" s="34">
        <f t="shared" si="38"/>
      </c>
      <c r="S512" s="34">
        <f t="shared" si="38"/>
      </c>
      <c r="T512" s="34">
        <f t="shared" si="38"/>
      </c>
      <c r="U512" s="34">
        <f t="shared" si="38"/>
      </c>
      <c r="V512" s="34">
        <f t="shared" si="41"/>
      </c>
      <c r="W512" s="34">
        <f t="shared" si="41"/>
      </c>
      <c r="X512" s="34">
        <f t="shared" si="41"/>
      </c>
      <c r="Y512" s="34">
        <f t="shared" si="41"/>
      </c>
    </row>
    <row r="513" spans="2:25" ht="15">
      <c r="B513" s="34" t="str">
        <f t="shared" si="35"/>
        <v>Кировская область30</v>
      </c>
      <c r="C513" s="34" t="e">
        <f t="shared" si="36"/>
        <v>#N/A</v>
      </c>
      <c r="D513" s="34" t="e">
        <f t="shared" si="37"/>
        <v>#N/A</v>
      </c>
      <c r="E513" s="34">
        <f t="shared" si="39"/>
        <v>30</v>
      </c>
      <c r="F513" s="34">
        <f t="shared" si="38"/>
      </c>
      <c r="G513" s="34">
        <f t="shared" si="38"/>
      </c>
      <c r="H513" s="34">
        <f aca="true" t="shared" si="42" ref="H513:U513">_xlfn.IFERROR(VLOOKUP($B513,$C$6:$Y$476,H$483-1,0),"")</f>
      </c>
      <c r="I513" s="34">
        <f t="shared" si="42"/>
      </c>
      <c r="J513" s="34">
        <f t="shared" si="42"/>
      </c>
      <c r="K513" s="34">
        <f t="shared" si="42"/>
      </c>
      <c r="L513" s="34">
        <f t="shared" si="42"/>
      </c>
      <c r="M513" s="34">
        <f t="shared" si="42"/>
      </c>
      <c r="N513" s="34">
        <f t="shared" si="42"/>
      </c>
      <c r="O513" s="34">
        <f t="shared" si="42"/>
      </c>
      <c r="P513" s="34">
        <f t="shared" si="42"/>
      </c>
      <c r="Q513" s="34">
        <f t="shared" si="42"/>
      </c>
      <c r="R513" s="34">
        <f t="shared" si="42"/>
      </c>
      <c r="S513" s="34">
        <f t="shared" si="42"/>
      </c>
      <c r="T513" s="34">
        <f t="shared" si="42"/>
      </c>
      <c r="U513" s="34">
        <f t="shared" si="42"/>
      </c>
      <c r="V513" s="34">
        <f t="shared" si="41"/>
      </c>
      <c r="W513" s="34">
        <f t="shared" si="41"/>
      </c>
      <c r="X513" s="34">
        <f t="shared" si="41"/>
      </c>
      <c r="Y513" s="34">
        <f t="shared" si="41"/>
      </c>
    </row>
    <row r="514" spans="2:25" ht="15">
      <c r="B514" s="34" t="str">
        <f t="shared" si="35"/>
        <v>Кировская область31</v>
      </c>
      <c r="C514" s="34" t="e">
        <f t="shared" si="36"/>
        <v>#N/A</v>
      </c>
      <c r="D514" s="34" t="e">
        <f t="shared" si="37"/>
        <v>#N/A</v>
      </c>
      <c r="E514" s="34">
        <f t="shared" si="39"/>
        <v>31</v>
      </c>
      <c r="F514" s="34">
        <f aca="true" t="shared" si="43" ref="F514:U529">_xlfn.IFERROR(VLOOKUP($B514,$C$6:$Y$476,F$483-1,0),"")</f>
      </c>
      <c r="G514" s="34">
        <f t="shared" si="43"/>
      </c>
      <c r="H514" s="34">
        <f t="shared" si="43"/>
      </c>
      <c r="I514" s="34">
        <f t="shared" si="43"/>
      </c>
      <c r="J514" s="34">
        <f t="shared" si="43"/>
      </c>
      <c r="K514" s="34">
        <f t="shared" si="43"/>
      </c>
      <c r="L514" s="34">
        <f t="shared" si="43"/>
      </c>
      <c r="M514" s="34">
        <f t="shared" si="43"/>
      </c>
      <c r="N514" s="34">
        <f t="shared" si="43"/>
      </c>
      <c r="O514" s="34">
        <f t="shared" si="43"/>
      </c>
      <c r="P514" s="34">
        <f t="shared" si="43"/>
      </c>
      <c r="Q514" s="34">
        <f t="shared" si="43"/>
      </c>
      <c r="R514" s="34">
        <f t="shared" si="43"/>
      </c>
      <c r="S514" s="34">
        <f t="shared" si="43"/>
      </c>
      <c r="T514" s="34">
        <f t="shared" si="43"/>
      </c>
      <c r="U514" s="34">
        <f t="shared" si="43"/>
      </c>
      <c r="V514" s="34">
        <f t="shared" si="41"/>
      </c>
      <c r="W514" s="34">
        <f t="shared" si="41"/>
      </c>
      <c r="X514" s="34">
        <f t="shared" si="41"/>
      </c>
      <c r="Y514" s="34">
        <f t="shared" si="41"/>
      </c>
    </row>
    <row r="515" spans="2:25" ht="15">
      <c r="B515" s="34" t="str">
        <f t="shared" si="35"/>
        <v>Кировская область32</v>
      </c>
      <c r="C515" s="34" t="e">
        <f t="shared" si="36"/>
        <v>#N/A</v>
      </c>
      <c r="D515" s="34" t="e">
        <f t="shared" si="37"/>
        <v>#N/A</v>
      </c>
      <c r="E515" s="34">
        <f t="shared" si="39"/>
        <v>32</v>
      </c>
      <c r="F515" s="34">
        <f t="shared" si="43"/>
      </c>
      <c r="G515" s="34">
        <f t="shared" si="43"/>
      </c>
      <c r="H515" s="34">
        <f t="shared" si="43"/>
      </c>
      <c r="I515" s="34">
        <f t="shared" si="43"/>
      </c>
      <c r="J515" s="34">
        <f t="shared" si="43"/>
      </c>
      <c r="K515" s="34">
        <f t="shared" si="43"/>
      </c>
      <c r="L515" s="34">
        <f t="shared" si="43"/>
      </c>
      <c r="M515" s="34">
        <f t="shared" si="43"/>
      </c>
      <c r="N515" s="34">
        <f t="shared" si="43"/>
      </c>
      <c r="O515" s="34">
        <f t="shared" si="43"/>
      </c>
      <c r="P515" s="34">
        <f t="shared" si="43"/>
      </c>
      <c r="Q515" s="34">
        <f t="shared" si="43"/>
      </c>
      <c r="R515" s="34">
        <f t="shared" si="43"/>
      </c>
      <c r="S515" s="34">
        <f t="shared" si="43"/>
      </c>
      <c r="T515" s="34">
        <f t="shared" si="43"/>
      </c>
      <c r="U515" s="34">
        <f t="shared" si="43"/>
      </c>
      <c r="V515" s="34">
        <f t="shared" si="41"/>
      </c>
      <c r="W515" s="34">
        <f t="shared" si="41"/>
      </c>
      <c r="X515" s="34">
        <f t="shared" si="41"/>
      </c>
      <c r="Y515" s="34">
        <f t="shared" si="41"/>
      </c>
    </row>
    <row r="516" spans="2:25" ht="15">
      <c r="B516" s="34" t="str">
        <f t="shared" si="35"/>
        <v>Кировская область33</v>
      </c>
      <c r="C516" s="34" t="e">
        <f t="shared" si="36"/>
        <v>#N/A</v>
      </c>
      <c r="D516" s="34" t="e">
        <f t="shared" si="37"/>
        <v>#N/A</v>
      </c>
      <c r="E516" s="34">
        <f t="shared" si="39"/>
        <v>33</v>
      </c>
      <c r="F516" s="34">
        <f t="shared" si="43"/>
      </c>
      <c r="G516" s="34">
        <f t="shared" si="43"/>
      </c>
      <c r="H516" s="34">
        <f t="shared" si="43"/>
      </c>
      <c r="I516" s="34">
        <f t="shared" si="43"/>
      </c>
      <c r="J516" s="34">
        <f t="shared" si="43"/>
      </c>
      <c r="K516" s="34">
        <f t="shared" si="43"/>
      </c>
      <c r="L516" s="34">
        <f t="shared" si="43"/>
      </c>
      <c r="M516" s="34">
        <f t="shared" si="43"/>
      </c>
      <c r="N516" s="34">
        <f t="shared" si="43"/>
      </c>
      <c r="O516" s="34">
        <f t="shared" si="43"/>
      </c>
      <c r="P516" s="34">
        <f t="shared" si="43"/>
      </c>
      <c r="Q516" s="34">
        <f t="shared" si="43"/>
      </c>
      <c r="R516" s="34">
        <f t="shared" si="43"/>
      </c>
      <c r="S516" s="34">
        <f t="shared" si="43"/>
      </c>
      <c r="T516" s="34">
        <f t="shared" si="43"/>
      </c>
      <c r="U516" s="34">
        <f t="shared" si="43"/>
      </c>
      <c r="V516" s="34">
        <f t="shared" si="41"/>
      </c>
      <c r="W516" s="34">
        <f t="shared" si="41"/>
      </c>
      <c r="X516" s="34">
        <f t="shared" si="41"/>
      </c>
      <c r="Y516" s="34">
        <f t="shared" si="41"/>
      </c>
    </row>
    <row r="517" spans="2:25" ht="15">
      <c r="B517" s="34" t="str">
        <f t="shared" si="35"/>
        <v>Кировская область34</v>
      </c>
      <c r="C517" s="34" t="e">
        <f t="shared" si="36"/>
        <v>#N/A</v>
      </c>
      <c r="D517" s="34" t="e">
        <f t="shared" si="37"/>
        <v>#N/A</v>
      </c>
      <c r="E517" s="34">
        <f t="shared" si="39"/>
        <v>34</v>
      </c>
      <c r="F517" s="34">
        <f t="shared" si="43"/>
      </c>
      <c r="G517" s="34">
        <f t="shared" si="43"/>
      </c>
      <c r="H517" s="34">
        <f t="shared" si="43"/>
      </c>
      <c r="I517" s="34">
        <f t="shared" si="43"/>
      </c>
      <c r="J517" s="34">
        <f t="shared" si="43"/>
      </c>
      <c r="K517" s="34">
        <f t="shared" si="43"/>
      </c>
      <c r="L517" s="34">
        <f t="shared" si="43"/>
      </c>
      <c r="M517" s="34">
        <f t="shared" si="43"/>
      </c>
      <c r="N517" s="34">
        <f t="shared" si="43"/>
      </c>
      <c r="O517" s="34">
        <f t="shared" si="43"/>
      </c>
      <c r="P517" s="34">
        <f t="shared" si="43"/>
      </c>
      <c r="Q517" s="34">
        <f t="shared" si="43"/>
      </c>
      <c r="R517" s="34">
        <f t="shared" si="43"/>
      </c>
      <c r="S517" s="34">
        <f t="shared" si="43"/>
      </c>
      <c r="T517" s="34">
        <f t="shared" si="43"/>
      </c>
      <c r="U517" s="34">
        <f t="shared" si="43"/>
      </c>
      <c r="V517" s="34">
        <f t="shared" si="41"/>
      </c>
      <c r="W517" s="34">
        <f t="shared" si="41"/>
      </c>
      <c r="X517" s="34">
        <f t="shared" si="41"/>
      </c>
      <c r="Y517" s="34">
        <f t="shared" si="41"/>
      </c>
    </row>
    <row r="518" spans="2:25" ht="15">
      <c r="B518" s="34" t="str">
        <f t="shared" si="35"/>
        <v>Кировская область35</v>
      </c>
      <c r="C518" s="34" t="e">
        <f t="shared" si="36"/>
        <v>#N/A</v>
      </c>
      <c r="D518" s="34" t="e">
        <f t="shared" si="37"/>
        <v>#N/A</v>
      </c>
      <c r="E518" s="34">
        <f t="shared" si="39"/>
        <v>35</v>
      </c>
      <c r="F518" s="34">
        <f t="shared" si="43"/>
      </c>
      <c r="G518" s="34">
        <f t="shared" si="43"/>
      </c>
      <c r="H518" s="34">
        <f t="shared" si="43"/>
      </c>
      <c r="I518" s="34">
        <f t="shared" si="43"/>
      </c>
      <c r="J518" s="34">
        <f t="shared" si="43"/>
      </c>
      <c r="K518" s="34">
        <f t="shared" si="43"/>
      </c>
      <c r="L518" s="34">
        <f t="shared" si="43"/>
      </c>
      <c r="M518" s="34">
        <f t="shared" si="43"/>
      </c>
      <c r="N518" s="34">
        <f t="shared" si="43"/>
      </c>
      <c r="O518" s="34">
        <f t="shared" si="43"/>
      </c>
      <c r="P518" s="34">
        <f t="shared" si="43"/>
      </c>
      <c r="Q518" s="34">
        <f t="shared" si="43"/>
      </c>
      <c r="R518" s="34">
        <f t="shared" si="43"/>
      </c>
      <c r="S518" s="34">
        <f t="shared" si="43"/>
      </c>
      <c r="T518" s="34">
        <f t="shared" si="43"/>
      </c>
      <c r="U518" s="34">
        <f t="shared" si="43"/>
      </c>
      <c r="V518" s="34">
        <f t="shared" si="41"/>
      </c>
      <c r="W518" s="34">
        <f t="shared" si="41"/>
      </c>
      <c r="X518" s="34">
        <f t="shared" si="41"/>
      </c>
      <c r="Y518" s="34">
        <f t="shared" si="41"/>
      </c>
    </row>
    <row r="519" spans="2:25" ht="15">
      <c r="B519" s="34" t="str">
        <f t="shared" si="35"/>
        <v>Кировская область36</v>
      </c>
      <c r="C519" s="34" t="e">
        <f t="shared" si="36"/>
        <v>#N/A</v>
      </c>
      <c r="D519" s="34" t="e">
        <f t="shared" si="37"/>
        <v>#N/A</v>
      </c>
      <c r="E519" s="34">
        <f t="shared" si="39"/>
        <v>36</v>
      </c>
      <c r="F519" s="34">
        <f t="shared" si="43"/>
      </c>
      <c r="G519" s="34">
        <f t="shared" si="43"/>
      </c>
      <c r="H519" s="34">
        <f t="shared" si="43"/>
      </c>
      <c r="I519" s="34">
        <f t="shared" si="43"/>
      </c>
      <c r="J519" s="34">
        <f t="shared" si="43"/>
      </c>
      <c r="K519" s="34">
        <f t="shared" si="43"/>
      </c>
      <c r="L519" s="34">
        <f t="shared" si="43"/>
      </c>
      <c r="M519" s="34">
        <f t="shared" si="43"/>
      </c>
      <c r="N519" s="34">
        <f t="shared" si="43"/>
      </c>
      <c r="O519" s="34">
        <f t="shared" si="43"/>
      </c>
      <c r="P519" s="34">
        <f t="shared" si="43"/>
      </c>
      <c r="Q519" s="34">
        <f t="shared" si="43"/>
      </c>
      <c r="R519" s="34">
        <f t="shared" si="43"/>
      </c>
      <c r="S519" s="34">
        <f t="shared" si="43"/>
      </c>
      <c r="T519" s="34">
        <f t="shared" si="43"/>
      </c>
      <c r="U519" s="34">
        <f t="shared" si="43"/>
      </c>
      <c r="V519" s="34">
        <f t="shared" si="41"/>
      </c>
      <c r="W519" s="34">
        <f t="shared" si="41"/>
      </c>
      <c r="X519" s="34">
        <f t="shared" si="41"/>
      </c>
      <c r="Y519" s="34">
        <f t="shared" si="41"/>
      </c>
    </row>
    <row r="520" spans="2:25" ht="15">
      <c r="B520" s="34" t="str">
        <f t="shared" si="35"/>
        <v>Кировская область37</v>
      </c>
      <c r="C520" s="34" t="e">
        <f t="shared" si="36"/>
        <v>#N/A</v>
      </c>
      <c r="D520" s="34" t="e">
        <f t="shared" si="37"/>
        <v>#N/A</v>
      </c>
      <c r="E520" s="34">
        <f t="shared" si="39"/>
        <v>37</v>
      </c>
      <c r="F520" s="34">
        <f t="shared" si="43"/>
      </c>
      <c r="G520" s="34">
        <f t="shared" si="43"/>
      </c>
      <c r="H520" s="34">
        <f t="shared" si="43"/>
      </c>
      <c r="I520" s="34">
        <f t="shared" si="43"/>
      </c>
      <c r="J520" s="34">
        <f t="shared" si="43"/>
      </c>
      <c r="K520" s="34">
        <f t="shared" si="43"/>
      </c>
      <c r="L520" s="34">
        <f t="shared" si="43"/>
      </c>
      <c r="M520" s="34">
        <f t="shared" si="43"/>
      </c>
      <c r="N520" s="34">
        <f t="shared" si="43"/>
      </c>
      <c r="O520" s="34">
        <f t="shared" si="43"/>
      </c>
      <c r="P520" s="34">
        <f t="shared" si="43"/>
      </c>
      <c r="Q520" s="34">
        <f t="shared" si="43"/>
      </c>
      <c r="R520" s="34">
        <f t="shared" si="43"/>
      </c>
      <c r="S520" s="34">
        <f t="shared" si="43"/>
      </c>
      <c r="T520" s="34">
        <f t="shared" si="43"/>
      </c>
      <c r="U520" s="34">
        <f t="shared" si="43"/>
      </c>
      <c r="V520" s="34">
        <f t="shared" si="41"/>
      </c>
      <c r="W520" s="34">
        <f t="shared" si="41"/>
      </c>
      <c r="X520" s="34">
        <f t="shared" si="41"/>
      </c>
      <c r="Y520" s="34">
        <f t="shared" si="41"/>
      </c>
    </row>
    <row r="521" spans="2:25" ht="15">
      <c r="B521" s="34" t="str">
        <f t="shared" si="35"/>
        <v>Кировская область38</v>
      </c>
      <c r="C521" s="34" t="e">
        <f t="shared" si="36"/>
        <v>#N/A</v>
      </c>
      <c r="D521" s="34" t="e">
        <f t="shared" si="37"/>
        <v>#N/A</v>
      </c>
      <c r="E521" s="34">
        <f t="shared" si="39"/>
        <v>38</v>
      </c>
      <c r="F521" s="34">
        <f t="shared" si="43"/>
      </c>
      <c r="G521" s="34">
        <f t="shared" si="43"/>
      </c>
      <c r="H521" s="34">
        <f t="shared" si="43"/>
      </c>
      <c r="I521" s="34">
        <f t="shared" si="43"/>
      </c>
      <c r="J521" s="34">
        <f t="shared" si="43"/>
      </c>
      <c r="K521" s="34">
        <f t="shared" si="43"/>
      </c>
      <c r="L521" s="34">
        <f t="shared" si="43"/>
      </c>
      <c r="M521" s="34">
        <f t="shared" si="43"/>
      </c>
      <c r="N521" s="34">
        <f t="shared" si="43"/>
      </c>
      <c r="O521" s="34">
        <f t="shared" si="43"/>
      </c>
      <c r="P521" s="34">
        <f t="shared" si="43"/>
      </c>
      <c r="Q521" s="34">
        <f t="shared" si="43"/>
      </c>
      <c r="R521" s="34">
        <f t="shared" si="43"/>
      </c>
      <c r="S521" s="34">
        <f t="shared" si="43"/>
      </c>
      <c r="T521" s="34">
        <f t="shared" si="43"/>
      </c>
      <c r="U521" s="34">
        <f t="shared" si="43"/>
      </c>
      <c r="V521" s="34">
        <f t="shared" si="41"/>
      </c>
      <c r="W521" s="34">
        <f t="shared" si="41"/>
      </c>
      <c r="X521" s="34">
        <f t="shared" si="41"/>
      </c>
      <c r="Y521" s="34">
        <f t="shared" si="41"/>
      </c>
    </row>
    <row r="522" spans="2:25" ht="15">
      <c r="B522" s="34" t="str">
        <f t="shared" si="35"/>
        <v>Кировская область39</v>
      </c>
      <c r="C522" s="34" t="e">
        <f t="shared" si="36"/>
        <v>#N/A</v>
      </c>
      <c r="D522" s="34" t="e">
        <f t="shared" si="37"/>
        <v>#N/A</v>
      </c>
      <c r="E522" s="34">
        <f t="shared" si="39"/>
        <v>39</v>
      </c>
      <c r="F522" s="34">
        <f t="shared" si="43"/>
      </c>
      <c r="G522" s="34">
        <f t="shared" si="43"/>
      </c>
      <c r="H522" s="34">
        <f t="shared" si="43"/>
      </c>
      <c r="I522" s="34">
        <f t="shared" si="43"/>
      </c>
      <c r="J522" s="34">
        <f t="shared" si="43"/>
      </c>
      <c r="K522" s="34">
        <f t="shared" si="43"/>
      </c>
      <c r="L522" s="34">
        <f t="shared" si="43"/>
      </c>
      <c r="M522" s="34">
        <f t="shared" si="43"/>
      </c>
      <c r="N522" s="34">
        <f t="shared" si="43"/>
      </c>
      <c r="O522" s="34">
        <f t="shared" si="43"/>
      </c>
      <c r="P522" s="34">
        <f t="shared" si="43"/>
      </c>
      <c r="Q522" s="34">
        <f t="shared" si="43"/>
      </c>
      <c r="R522" s="34">
        <f t="shared" si="43"/>
      </c>
      <c r="S522" s="34">
        <f t="shared" si="43"/>
      </c>
      <c r="T522" s="34">
        <f t="shared" si="43"/>
      </c>
      <c r="U522" s="34">
        <f t="shared" si="43"/>
      </c>
      <c r="V522" s="34">
        <f t="shared" si="41"/>
      </c>
      <c r="W522" s="34">
        <f t="shared" si="41"/>
      </c>
      <c r="X522" s="34">
        <f t="shared" si="41"/>
      </c>
      <c r="Y522" s="34">
        <f t="shared" si="41"/>
      </c>
    </row>
    <row r="523" spans="2:25" ht="15">
      <c r="B523" s="34" t="str">
        <f t="shared" si="35"/>
        <v>Кировская область40</v>
      </c>
      <c r="C523" s="34" t="e">
        <f t="shared" si="36"/>
        <v>#N/A</v>
      </c>
      <c r="D523" s="34" t="e">
        <f t="shared" si="37"/>
        <v>#N/A</v>
      </c>
      <c r="E523" s="34">
        <f t="shared" si="39"/>
        <v>40</v>
      </c>
      <c r="F523" s="34">
        <f t="shared" si="43"/>
      </c>
      <c r="G523" s="34">
        <f t="shared" si="43"/>
      </c>
      <c r="H523" s="34">
        <f t="shared" si="43"/>
      </c>
      <c r="I523" s="34">
        <f t="shared" si="43"/>
      </c>
      <c r="J523" s="34">
        <f t="shared" si="43"/>
      </c>
      <c r="K523" s="34">
        <f t="shared" si="43"/>
      </c>
      <c r="L523" s="34">
        <f t="shared" si="43"/>
      </c>
      <c r="M523" s="34">
        <f t="shared" si="43"/>
      </c>
      <c r="N523" s="34">
        <f t="shared" si="43"/>
      </c>
      <c r="O523" s="34">
        <f t="shared" si="43"/>
      </c>
      <c r="P523" s="34">
        <f t="shared" si="43"/>
      </c>
      <c r="Q523" s="34">
        <f t="shared" si="43"/>
      </c>
      <c r="R523" s="34">
        <f t="shared" si="43"/>
      </c>
      <c r="S523" s="34">
        <f t="shared" si="43"/>
      </c>
      <c r="T523" s="34">
        <f t="shared" si="43"/>
      </c>
      <c r="U523" s="34">
        <f t="shared" si="43"/>
      </c>
      <c r="V523" s="34">
        <f t="shared" si="41"/>
      </c>
      <c r="W523" s="34">
        <f t="shared" si="41"/>
      </c>
      <c r="X523" s="34">
        <f t="shared" si="41"/>
      </c>
      <c r="Y523" s="34">
        <f t="shared" si="41"/>
      </c>
    </row>
    <row r="524" spans="2:25" ht="15">
      <c r="B524" s="34" t="str">
        <f t="shared" si="35"/>
        <v>Кировская область41</v>
      </c>
      <c r="C524" s="34" t="e">
        <f t="shared" si="36"/>
        <v>#N/A</v>
      </c>
      <c r="D524" s="34" t="e">
        <f t="shared" si="37"/>
        <v>#N/A</v>
      </c>
      <c r="E524" s="34">
        <f t="shared" si="39"/>
        <v>41</v>
      </c>
      <c r="F524" s="34">
        <f t="shared" si="43"/>
      </c>
      <c r="G524" s="34">
        <f t="shared" si="43"/>
      </c>
      <c r="H524" s="34">
        <f t="shared" si="43"/>
      </c>
      <c r="I524" s="34">
        <f t="shared" si="43"/>
      </c>
      <c r="J524" s="34">
        <f t="shared" si="43"/>
      </c>
      <c r="K524" s="34">
        <f t="shared" si="43"/>
      </c>
      <c r="L524" s="34">
        <f t="shared" si="43"/>
      </c>
      <c r="M524" s="34">
        <f t="shared" si="43"/>
      </c>
      <c r="N524" s="34">
        <f t="shared" si="43"/>
      </c>
      <c r="O524" s="34">
        <f t="shared" si="43"/>
      </c>
      <c r="P524" s="34">
        <f t="shared" si="43"/>
      </c>
      <c r="Q524" s="34">
        <f t="shared" si="43"/>
      </c>
      <c r="R524" s="34">
        <f t="shared" si="43"/>
      </c>
      <c r="S524" s="34">
        <f t="shared" si="43"/>
      </c>
      <c r="T524" s="34">
        <f t="shared" si="43"/>
      </c>
      <c r="U524" s="34">
        <f t="shared" si="43"/>
      </c>
      <c r="V524" s="34">
        <f t="shared" si="41"/>
      </c>
      <c r="W524" s="34">
        <f t="shared" si="41"/>
      </c>
      <c r="X524" s="34">
        <f t="shared" si="41"/>
      </c>
      <c r="Y524" s="34">
        <f t="shared" si="41"/>
      </c>
    </row>
    <row r="525" spans="2:25" ht="15">
      <c r="B525" s="34" t="str">
        <f t="shared" si="35"/>
        <v>Кировская область42</v>
      </c>
      <c r="C525" s="34" t="e">
        <f t="shared" si="36"/>
        <v>#N/A</v>
      </c>
      <c r="D525" s="34" t="e">
        <f t="shared" si="37"/>
        <v>#N/A</v>
      </c>
      <c r="E525" s="34">
        <f t="shared" si="39"/>
        <v>42</v>
      </c>
      <c r="F525" s="34">
        <f t="shared" si="43"/>
      </c>
      <c r="G525" s="34">
        <f t="shared" si="43"/>
      </c>
      <c r="H525" s="34">
        <f t="shared" si="43"/>
      </c>
      <c r="I525" s="34">
        <f t="shared" si="43"/>
      </c>
      <c r="J525" s="34">
        <f t="shared" si="43"/>
      </c>
      <c r="K525" s="34">
        <f t="shared" si="43"/>
      </c>
      <c r="L525" s="34">
        <f t="shared" si="43"/>
      </c>
      <c r="M525" s="34">
        <f t="shared" si="43"/>
      </c>
      <c r="N525" s="34">
        <f t="shared" si="43"/>
      </c>
      <c r="O525" s="34">
        <f t="shared" si="43"/>
      </c>
      <c r="P525" s="34">
        <f t="shared" si="43"/>
      </c>
      <c r="Q525" s="34">
        <f t="shared" si="43"/>
      </c>
      <c r="R525" s="34">
        <f t="shared" si="43"/>
      </c>
      <c r="S525" s="34">
        <f t="shared" si="43"/>
      </c>
      <c r="T525" s="34">
        <f t="shared" si="43"/>
      </c>
      <c r="U525" s="34">
        <f t="shared" si="43"/>
      </c>
      <c r="V525" s="34">
        <f t="shared" si="41"/>
      </c>
      <c r="W525" s="34">
        <f t="shared" si="41"/>
      </c>
      <c r="X525" s="34">
        <f t="shared" si="41"/>
      </c>
      <c r="Y525" s="34">
        <f t="shared" si="41"/>
      </c>
    </row>
    <row r="526" spans="2:25" ht="15">
      <c r="B526" s="34" t="str">
        <f t="shared" si="35"/>
        <v>Кировская область43</v>
      </c>
      <c r="C526" s="34" t="e">
        <f t="shared" si="36"/>
        <v>#N/A</v>
      </c>
      <c r="D526" s="34" t="e">
        <f t="shared" si="37"/>
        <v>#N/A</v>
      </c>
      <c r="E526" s="34">
        <f t="shared" si="39"/>
        <v>43</v>
      </c>
      <c r="F526" s="34">
        <f t="shared" si="43"/>
      </c>
      <c r="G526" s="34">
        <f t="shared" si="43"/>
      </c>
      <c r="H526" s="34">
        <f t="shared" si="43"/>
      </c>
      <c r="I526" s="34">
        <f t="shared" si="43"/>
      </c>
      <c r="J526" s="34">
        <f t="shared" si="43"/>
      </c>
      <c r="K526" s="34">
        <f t="shared" si="43"/>
      </c>
      <c r="L526" s="34">
        <f t="shared" si="43"/>
      </c>
      <c r="M526" s="34">
        <f t="shared" si="43"/>
      </c>
      <c r="N526" s="34">
        <f t="shared" si="43"/>
      </c>
      <c r="O526" s="34">
        <f t="shared" si="43"/>
      </c>
      <c r="P526" s="34">
        <f t="shared" si="43"/>
      </c>
      <c r="Q526" s="34">
        <f t="shared" si="43"/>
      </c>
      <c r="R526" s="34">
        <f t="shared" si="43"/>
      </c>
      <c r="S526" s="34">
        <f t="shared" si="43"/>
      </c>
      <c r="T526" s="34">
        <f t="shared" si="43"/>
      </c>
      <c r="U526" s="34">
        <f t="shared" si="43"/>
      </c>
      <c r="V526" s="34">
        <f t="shared" si="41"/>
      </c>
      <c r="W526" s="34">
        <f t="shared" si="41"/>
      </c>
      <c r="X526" s="34">
        <f t="shared" si="41"/>
      </c>
      <c r="Y526" s="34">
        <f t="shared" si="41"/>
      </c>
    </row>
    <row r="527" spans="2:25" ht="15">
      <c r="B527" s="34" t="str">
        <f t="shared" si="35"/>
        <v>Кировская область44</v>
      </c>
      <c r="C527" s="34" t="e">
        <f t="shared" si="36"/>
        <v>#N/A</v>
      </c>
      <c r="D527" s="34" t="e">
        <f t="shared" si="37"/>
        <v>#N/A</v>
      </c>
      <c r="E527" s="34">
        <f t="shared" si="39"/>
        <v>44</v>
      </c>
      <c r="F527" s="34">
        <f t="shared" si="43"/>
      </c>
      <c r="G527" s="34">
        <f t="shared" si="43"/>
      </c>
      <c r="H527" s="34">
        <f t="shared" si="43"/>
      </c>
      <c r="I527" s="34">
        <f t="shared" si="43"/>
      </c>
      <c r="J527" s="34">
        <f t="shared" si="43"/>
      </c>
      <c r="K527" s="34">
        <f t="shared" si="43"/>
      </c>
      <c r="L527" s="34">
        <f t="shared" si="43"/>
      </c>
      <c r="M527" s="34">
        <f t="shared" si="43"/>
      </c>
      <c r="N527" s="34">
        <f t="shared" si="43"/>
      </c>
      <c r="O527" s="34">
        <f t="shared" si="43"/>
      </c>
      <c r="P527" s="34">
        <f t="shared" si="43"/>
      </c>
      <c r="Q527" s="34">
        <f t="shared" si="43"/>
      </c>
      <c r="R527" s="34">
        <f t="shared" si="43"/>
      </c>
      <c r="S527" s="34">
        <f t="shared" si="43"/>
      </c>
      <c r="T527" s="34">
        <f t="shared" si="43"/>
      </c>
      <c r="U527" s="34">
        <f t="shared" si="43"/>
      </c>
      <c r="V527" s="34">
        <f t="shared" si="41"/>
      </c>
      <c r="W527" s="34">
        <f t="shared" si="41"/>
      </c>
      <c r="X527" s="34">
        <f t="shared" si="41"/>
      </c>
      <c r="Y527" s="34">
        <f t="shared" si="41"/>
      </c>
    </row>
    <row r="528" spans="2:25" ht="15">
      <c r="B528" s="34" t="str">
        <f t="shared" si="35"/>
        <v>Кировская область45</v>
      </c>
      <c r="C528" s="34" t="e">
        <f t="shared" si="36"/>
        <v>#N/A</v>
      </c>
      <c r="D528" s="34" t="e">
        <f t="shared" si="37"/>
        <v>#N/A</v>
      </c>
      <c r="E528" s="34">
        <f t="shared" si="39"/>
        <v>45</v>
      </c>
      <c r="F528" s="34">
        <f t="shared" si="43"/>
      </c>
      <c r="G528" s="34">
        <f t="shared" si="43"/>
      </c>
      <c r="H528" s="34">
        <f t="shared" si="43"/>
      </c>
      <c r="I528" s="34">
        <f t="shared" si="43"/>
      </c>
      <c r="J528" s="34">
        <f t="shared" si="43"/>
      </c>
      <c r="K528" s="34">
        <f t="shared" si="43"/>
      </c>
      <c r="L528" s="34">
        <f t="shared" si="43"/>
      </c>
      <c r="M528" s="34">
        <f t="shared" si="43"/>
      </c>
      <c r="N528" s="34">
        <f t="shared" si="43"/>
      </c>
      <c r="O528" s="34">
        <f t="shared" si="43"/>
      </c>
      <c r="P528" s="34">
        <f t="shared" si="43"/>
      </c>
      <c r="Q528" s="34">
        <f t="shared" si="43"/>
      </c>
      <c r="R528" s="34">
        <f t="shared" si="43"/>
      </c>
      <c r="S528" s="34">
        <f t="shared" si="43"/>
      </c>
      <c r="T528" s="34">
        <f t="shared" si="43"/>
      </c>
      <c r="U528" s="34">
        <f t="shared" si="43"/>
      </c>
      <c r="V528" s="34">
        <f t="shared" si="41"/>
      </c>
      <c r="W528" s="34">
        <f t="shared" si="41"/>
      </c>
      <c r="X528" s="34">
        <f t="shared" si="41"/>
      </c>
      <c r="Y528" s="34">
        <f t="shared" si="41"/>
      </c>
    </row>
    <row r="529" spans="2:25" ht="15">
      <c r="B529" s="34" t="str">
        <f t="shared" si="35"/>
        <v>Кировская область46</v>
      </c>
      <c r="C529" s="34" t="e">
        <f t="shared" si="36"/>
        <v>#N/A</v>
      </c>
      <c r="D529" s="34" t="e">
        <f t="shared" si="37"/>
        <v>#N/A</v>
      </c>
      <c r="E529" s="34">
        <f t="shared" si="39"/>
        <v>46</v>
      </c>
      <c r="F529" s="34">
        <f t="shared" si="43"/>
      </c>
      <c r="G529" s="34">
        <f t="shared" si="43"/>
      </c>
      <c r="H529" s="34">
        <f t="shared" si="43"/>
      </c>
      <c r="I529" s="34">
        <f t="shared" si="43"/>
      </c>
      <c r="J529" s="34">
        <f t="shared" si="43"/>
      </c>
      <c r="K529" s="34">
        <f t="shared" si="43"/>
      </c>
      <c r="L529" s="34">
        <f t="shared" si="43"/>
      </c>
      <c r="M529" s="34">
        <f t="shared" si="43"/>
      </c>
      <c r="N529" s="34">
        <f t="shared" si="43"/>
      </c>
      <c r="O529" s="34">
        <f t="shared" si="43"/>
      </c>
      <c r="P529" s="34">
        <f t="shared" si="43"/>
      </c>
      <c r="Q529" s="34">
        <f t="shared" si="43"/>
      </c>
      <c r="R529" s="34">
        <f t="shared" si="43"/>
      </c>
      <c r="S529" s="34">
        <f t="shared" si="43"/>
      </c>
      <c r="T529" s="34">
        <f t="shared" si="43"/>
      </c>
      <c r="U529" s="34">
        <f aca="true" t="shared" si="44" ref="U529:Y533">_xlfn.IFERROR(VLOOKUP($B529,$C$6:$Y$476,U$483-1,0),"")</f>
      </c>
      <c r="V529" s="34">
        <f t="shared" si="44"/>
      </c>
      <c r="W529" s="34">
        <f t="shared" si="44"/>
      </c>
      <c r="X529" s="34">
        <f t="shared" si="44"/>
      </c>
      <c r="Y529" s="34">
        <f t="shared" si="44"/>
      </c>
    </row>
    <row r="530" spans="2:25" ht="15">
      <c r="B530" s="34" t="str">
        <f t="shared" si="35"/>
        <v>Кировская область47</v>
      </c>
      <c r="C530" s="34" t="e">
        <f t="shared" si="36"/>
        <v>#N/A</v>
      </c>
      <c r="D530" s="34" t="e">
        <f t="shared" si="37"/>
        <v>#N/A</v>
      </c>
      <c r="E530" s="34">
        <f t="shared" si="39"/>
        <v>47</v>
      </c>
      <c r="F530" s="34">
        <f aca="true" t="shared" si="45" ref="F530:U533">_xlfn.IFERROR(VLOOKUP($B530,$C$6:$Y$476,F$483-1,0),"")</f>
      </c>
      <c r="G530" s="34">
        <f t="shared" si="45"/>
      </c>
      <c r="H530" s="34">
        <f t="shared" si="45"/>
      </c>
      <c r="I530" s="34">
        <f t="shared" si="45"/>
      </c>
      <c r="J530" s="34">
        <f t="shared" si="45"/>
      </c>
      <c r="K530" s="34">
        <f t="shared" si="45"/>
      </c>
      <c r="L530" s="34">
        <f t="shared" si="45"/>
      </c>
      <c r="M530" s="34">
        <f t="shared" si="45"/>
      </c>
      <c r="N530" s="34">
        <f t="shared" si="45"/>
      </c>
      <c r="O530" s="34">
        <f t="shared" si="45"/>
      </c>
      <c r="P530" s="34">
        <f t="shared" si="45"/>
      </c>
      <c r="Q530" s="34">
        <f t="shared" si="45"/>
      </c>
      <c r="R530" s="34">
        <f t="shared" si="45"/>
      </c>
      <c r="S530" s="34">
        <f t="shared" si="45"/>
      </c>
      <c r="T530" s="34">
        <f t="shared" si="45"/>
      </c>
      <c r="U530" s="34">
        <f t="shared" si="45"/>
      </c>
      <c r="V530" s="34">
        <f t="shared" si="44"/>
      </c>
      <c r="W530" s="34">
        <f t="shared" si="44"/>
      </c>
      <c r="X530" s="34">
        <f t="shared" si="44"/>
      </c>
      <c r="Y530" s="34">
        <f t="shared" si="44"/>
      </c>
    </row>
    <row r="531" spans="2:25" ht="15">
      <c r="B531" s="34" t="str">
        <f t="shared" si="35"/>
        <v>Кировская область48</v>
      </c>
      <c r="C531" s="34" t="e">
        <f t="shared" si="36"/>
        <v>#N/A</v>
      </c>
      <c r="D531" s="34" t="e">
        <f t="shared" si="37"/>
        <v>#N/A</v>
      </c>
      <c r="E531" s="34">
        <f t="shared" si="39"/>
        <v>48</v>
      </c>
      <c r="F531" s="34">
        <f t="shared" si="45"/>
      </c>
      <c r="G531" s="34">
        <f t="shared" si="45"/>
      </c>
      <c r="H531" s="34">
        <f t="shared" si="45"/>
      </c>
      <c r="I531" s="34">
        <f t="shared" si="45"/>
      </c>
      <c r="J531" s="34">
        <f t="shared" si="45"/>
      </c>
      <c r="K531" s="34">
        <f t="shared" si="45"/>
      </c>
      <c r="L531" s="34">
        <f t="shared" si="45"/>
      </c>
      <c r="M531" s="34">
        <f t="shared" si="45"/>
      </c>
      <c r="N531" s="34">
        <f t="shared" si="45"/>
      </c>
      <c r="O531" s="34">
        <f t="shared" si="45"/>
      </c>
      <c r="P531" s="34">
        <f t="shared" si="45"/>
      </c>
      <c r="Q531" s="34">
        <f t="shared" si="45"/>
      </c>
      <c r="R531" s="34">
        <f t="shared" si="45"/>
      </c>
      <c r="S531" s="34">
        <f t="shared" si="45"/>
      </c>
      <c r="T531" s="34">
        <f t="shared" si="45"/>
      </c>
      <c r="U531" s="34">
        <f t="shared" si="45"/>
      </c>
      <c r="V531" s="34">
        <f t="shared" si="44"/>
      </c>
      <c r="W531" s="34">
        <f t="shared" si="44"/>
      </c>
      <c r="X531" s="34">
        <f t="shared" si="44"/>
      </c>
      <c r="Y531" s="34">
        <f t="shared" si="44"/>
      </c>
    </row>
    <row r="532" spans="2:25" ht="15">
      <c r="B532" s="34" t="str">
        <f t="shared" si="35"/>
        <v>Кировская область49</v>
      </c>
      <c r="C532" s="34" t="e">
        <f t="shared" si="36"/>
        <v>#N/A</v>
      </c>
      <c r="D532" s="34" t="e">
        <f t="shared" si="37"/>
        <v>#N/A</v>
      </c>
      <c r="E532" s="34">
        <f t="shared" si="39"/>
        <v>49</v>
      </c>
      <c r="F532" s="34">
        <f t="shared" si="45"/>
      </c>
      <c r="G532" s="34">
        <f t="shared" si="45"/>
      </c>
      <c r="H532" s="34">
        <f t="shared" si="45"/>
      </c>
      <c r="I532" s="34">
        <f t="shared" si="45"/>
      </c>
      <c r="J532" s="34">
        <f t="shared" si="45"/>
      </c>
      <c r="K532" s="34">
        <f t="shared" si="45"/>
      </c>
      <c r="L532" s="34">
        <f t="shared" si="45"/>
      </c>
      <c r="M532" s="34">
        <f t="shared" si="45"/>
      </c>
      <c r="N532" s="34">
        <f t="shared" si="45"/>
      </c>
      <c r="O532" s="34">
        <f t="shared" si="45"/>
      </c>
      <c r="P532" s="34">
        <f t="shared" si="45"/>
      </c>
      <c r="Q532" s="34">
        <f t="shared" si="45"/>
      </c>
      <c r="R532" s="34">
        <f t="shared" si="45"/>
      </c>
      <c r="S532" s="34">
        <f t="shared" si="45"/>
      </c>
      <c r="T532" s="34">
        <f t="shared" si="45"/>
      </c>
      <c r="U532" s="34">
        <f t="shared" si="45"/>
      </c>
      <c r="V532" s="34">
        <f t="shared" si="44"/>
      </c>
      <c r="W532" s="34">
        <f t="shared" si="44"/>
      </c>
      <c r="X532" s="34">
        <f t="shared" si="44"/>
      </c>
      <c r="Y532" s="34">
        <f t="shared" si="44"/>
      </c>
    </row>
    <row r="533" spans="2:25" ht="15">
      <c r="B533" s="34" t="str">
        <f t="shared" si="35"/>
        <v>Кировская область50</v>
      </c>
      <c r="C533" s="34" t="e">
        <f t="shared" si="36"/>
        <v>#N/A</v>
      </c>
      <c r="D533" s="34" t="e">
        <f t="shared" si="37"/>
        <v>#N/A</v>
      </c>
      <c r="E533" s="34">
        <f t="shared" si="39"/>
        <v>50</v>
      </c>
      <c r="F533" s="34">
        <f t="shared" si="45"/>
      </c>
      <c r="G533" s="34">
        <f t="shared" si="45"/>
      </c>
      <c r="H533" s="34">
        <f t="shared" si="45"/>
      </c>
      <c r="I533" s="34">
        <f t="shared" si="45"/>
      </c>
      <c r="J533" s="34">
        <f t="shared" si="45"/>
      </c>
      <c r="K533" s="34">
        <f t="shared" si="45"/>
      </c>
      <c r="L533" s="34">
        <f t="shared" si="45"/>
      </c>
      <c r="M533" s="34">
        <f t="shared" si="45"/>
      </c>
      <c r="N533" s="34">
        <f t="shared" si="45"/>
      </c>
      <c r="O533" s="34">
        <f t="shared" si="45"/>
      </c>
      <c r="P533" s="34">
        <f t="shared" si="45"/>
      </c>
      <c r="Q533" s="34">
        <f t="shared" si="45"/>
      </c>
      <c r="R533" s="34">
        <f t="shared" si="45"/>
      </c>
      <c r="S533" s="34">
        <f t="shared" si="45"/>
      </c>
      <c r="T533" s="34">
        <f t="shared" si="45"/>
      </c>
      <c r="U533" s="34">
        <f t="shared" si="45"/>
      </c>
      <c r="V533" s="34">
        <f t="shared" si="44"/>
      </c>
      <c r="W533" s="34">
        <f t="shared" si="44"/>
      </c>
      <c r="X533" s="34">
        <f t="shared" si="44"/>
      </c>
      <c r="Y533" s="34">
        <f t="shared" si="44"/>
      </c>
    </row>
    <row r="537" spans="1:2" ht="15">
      <c r="A537" s="34">
        <v>1</v>
      </c>
      <c r="B537" s="34" t="str">
        <f>VLOOKUP(A537,$A$8:$B$476,2,0)</f>
        <v>Алтайский край</v>
      </c>
    </row>
    <row r="538" spans="1:2" ht="15">
      <c r="A538" s="34">
        <f>A537+1</f>
        <v>2</v>
      </c>
      <c r="B538" s="34" t="str">
        <f aca="true" t="shared" si="46" ref="B538:B601">VLOOKUP(A538,$A$8:$B$476,2,0)</f>
        <v>Амурская область</v>
      </c>
    </row>
    <row r="539" spans="1:2" ht="15">
      <c r="A539" s="34">
        <f aca="true" t="shared" si="47" ref="A539:A602">A538+1</f>
        <v>3</v>
      </c>
      <c r="B539" s="34" t="str">
        <f t="shared" si="46"/>
        <v>Архангельская область</v>
      </c>
    </row>
    <row r="540" spans="1:2" ht="15">
      <c r="A540" s="34">
        <f t="shared" si="47"/>
        <v>4</v>
      </c>
      <c r="B540" s="34" t="str">
        <f t="shared" si="46"/>
        <v>Астраханская область</v>
      </c>
    </row>
    <row r="541" spans="1:2" ht="15">
      <c r="A541" s="34">
        <f t="shared" si="47"/>
        <v>5</v>
      </c>
      <c r="B541" s="34" t="str">
        <f t="shared" si="46"/>
        <v>Белгородская область</v>
      </c>
    </row>
    <row r="542" spans="1:2" ht="15">
      <c r="A542" s="34">
        <f t="shared" si="47"/>
        <v>6</v>
      </c>
      <c r="B542" s="34" t="str">
        <f t="shared" si="46"/>
        <v>Брянская область</v>
      </c>
    </row>
    <row r="543" spans="1:2" ht="15">
      <c r="A543" s="34">
        <f t="shared" si="47"/>
        <v>7</v>
      </c>
      <c r="B543" s="34" t="str">
        <f t="shared" si="46"/>
        <v>Владимирская область</v>
      </c>
    </row>
    <row r="544" spans="1:2" ht="15">
      <c r="A544" s="34">
        <f t="shared" si="47"/>
        <v>8</v>
      </c>
      <c r="B544" s="34" t="str">
        <f t="shared" si="46"/>
        <v>Волгоградская область</v>
      </c>
    </row>
    <row r="545" spans="1:2" ht="15">
      <c r="A545" s="34">
        <f t="shared" si="47"/>
        <v>9</v>
      </c>
      <c r="B545" s="34" t="str">
        <f t="shared" si="46"/>
        <v>Вологодская область</v>
      </c>
    </row>
    <row r="546" spans="1:2" ht="15">
      <c r="A546" s="34">
        <f t="shared" si="47"/>
        <v>10</v>
      </c>
      <c r="B546" s="34" t="str">
        <f t="shared" si="46"/>
        <v>Воронежская область</v>
      </c>
    </row>
    <row r="547" spans="1:2" ht="15">
      <c r="A547" s="34">
        <f t="shared" si="47"/>
        <v>11</v>
      </c>
      <c r="B547" s="34" t="str">
        <f t="shared" si="46"/>
        <v>Ивановская область</v>
      </c>
    </row>
    <row r="548" spans="1:2" ht="15">
      <c r="A548" s="34">
        <f t="shared" si="47"/>
        <v>12</v>
      </c>
      <c r="B548" s="34" t="str">
        <f t="shared" si="46"/>
        <v>Иркутская область</v>
      </c>
    </row>
    <row r="549" spans="1:2" ht="15">
      <c r="A549" s="34">
        <f t="shared" si="47"/>
        <v>13</v>
      </c>
      <c r="B549" s="34" t="str">
        <f t="shared" si="46"/>
        <v>Кабардино- Балкарская Республика</v>
      </c>
    </row>
    <row r="550" spans="1:2" ht="15">
      <c r="A550" s="34">
        <f t="shared" si="47"/>
        <v>14</v>
      </c>
      <c r="B550" s="34" t="str">
        <f t="shared" si="46"/>
        <v>Калининградская область</v>
      </c>
    </row>
    <row r="551" spans="1:2" ht="15">
      <c r="A551" s="34">
        <f t="shared" si="47"/>
        <v>15</v>
      </c>
      <c r="B551" s="34" t="str">
        <f t="shared" si="46"/>
        <v>Калужская область</v>
      </c>
    </row>
    <row r="552" spans="1:2" ht="15">
      <c r="A552" s="34">
        <f t="shared" si="47"/>
        <v>16</v>
      </c>
      <c r="B552" s="34" t="str">
        <f t="shared" si="46"/>
        <v>Камчатская область</v>
      </c>
    </row>
    <row r="553" spans="1:2" ht="15">
      <c r="A553" s="34">
        <f t="shared" si="47"/>
        <v>17</v>
      </c>
      <c r="B553" s="34" t="str">
        <f t="shared" si="46"/>
        <v>Карачаево-Черкесская Республика</v>
      </c>
    </row>
    <row r="554" spans="1:2" ht="15">
      <c r="A554" s="34">
        <f t="shared" si="47"/>
        <v>18</v>
      </c>
      <c r="B554" s="34" t="str">
        <f t="shared" si="46"/>
        <v>Кемеровская область</v>
      </c>
    </row>
    <row r="555" spans="1:2" ht="15">
      <c r="A555" s="34">
        <f t="shared" si="47"/>
        <v>19</v>
      </c>
      <c r="B555" s="34" t="str">
        <f t="shared" si="46"/>
        <v>Кировская область</v>
      </c>
    </row>
    <row r="556" spans="1:2" ht="15">
      <c r="A556" s="34">
        <f t="shared" si="47"/>
        <v>20</v>
      </c>
      <c r="B556" s="34" t="str">
        <f t="shared" si="46"/>
        <v>Костромская область</v>
      </c>
    </row>
    <row r="557" spans="1:2" ht="15">
      <c r="A557" s="34">
        <f t="shared" si="47"/>
        <v>21</v>
      </c>
      <c r="B557" s="34" t="str">
        <f t="shared" si="46"/>
        <v>Краснодарский край</v>
      </c>
    </row>
    <row r="558" spans="1:2" ht="15">
      <c r="A558" s="34">
        <f t="shared" si="47"/>
        <v>22</v>
      </c>
      <c r="B558" s="34" t="str">
        <f t="shared" si="46"/>
        <v>Красноярский край</v>
      </c>
    </row>
    <row r="559" spans="1:2" ht="15">
      <c r="A559" s="34">
        <f t="shared" si="47"/>
        <v>23</v>
      </c>
      <c r="B559" s="34" t="str">
        <f t="shared" si="46"/>
        <v>Курганская область</v>
      </c>
    </row>
    <row r="560" spans="1:2" ht="15">
      <c r="A560" s="34">
        <f t="shared" si="47"/>
        <v>24</v>
      </c>
      <c r="B560" s="34" t="str">
        <f t="shared" si="46"/>
        <v>Курская область</v>
      </c>
    </row>
    <row r="561" spans="1:2" ht="15">
      <c r="A561" s="34">
        <f t="shared" si="47"/>
        <v>25</v>
      </c>
      <c r="B561" s="34" t="str">
        <f t="shared" si="46"/>
        <v>Ленинградская область</v>
      </c>
    </row>
    <row r="562" spans="1:2" ht="15">
      <c r="A562" s="34">
        <f t="shared" si="47"/>
        <v>26</v>
      </c>
      <c r="B562" s="34" t="str">
        <f t="shared" si="46"/>
        <v>Липецкая область</v>
      </c>
    </row>
    <row r="563" spans="1:2" ht="15">
      <c r="A563" s="34">
        <f t="shared" si="47"/>
        <v>27</v>
      </c>
      <c r="B563" s="34" t="str">
        <f t="shared" si="46"/>
        <v>Магаданская область</v>
      </c>
    </row>
    <row r="564" spans="1:2" ht="15">
      <c r="A564" s="34">
        <f t="shared" si="47"/>
        <v>28</v>
      </c>
      <c r="B564" s="34" t="str">
        <f t="shared" si="46"/>
        <v>Московская область</v>
      </c>
    </row>
    <row r="565" spans="1:2" ht="15">
      <c r="A565" s="34">
        <f t="shared" si="47"/>
        <v>29</v>
      </c>
      <c r="B565" s="34" t="str">
        <f t="shared" si="46"/>
        <v>Мурманская область</v>
      </c>
    </row>
    <row r="566" spans="1:2" ht="15">
      <c r="A566" s="34">
        <f t="shared" si="47"/>
        <v>30</v>
      </c>
      <c r="B566" s="34" t="str">
        <f t="shared" si="46"/>
        <v>Ненецкий АО  (Архангельская область)</v>
      </c>
    </row>
    <row r="567" spans="1:2" ht="15">
      <c r="A567" s="34">
        <f t="shared" si="47"/>
        <v>31</v>
      </c>
      <c r="B567" s="34" t="str">
        <f t="shared" si="46"/>
        <v>Нижегородская область</v>
      </c>
    </row>
    <row r="568" spans="1:2" ht="15">
      <c r="A568" s="34">
        <f t="shared" si="47"/>
        <v>32</v>
      </c>
      <c r="B568" s="34" t="str">
        <f t="shared" si="46"/>
        <v>Новгородская область</v>
      </c>
    </row>
    <row r="569" spans="1:2" ht="15">
      <c r="A569" s="34">
        <f t="shared" si="47"/>
        <v>33</v>
      </c>
      <c r="B569" s="34" t="str">
        <f t="shared" si="46"/>
        <v>Новосибирская область</v>
      </c>
    </row>
    <row r="570" spans="1:2" ht="15">
      <c r="A570" s="34">
        <f t="shared" si="47"/>
        <v>34</v>
      </c>
      <c r="B570" s="34" t="str">
        <f t="shared" si="46"/>
        <v>Омская область</v>
      </c>
    </row>
    <row r="571" spans="1:2" ht="15">
      <c r="A571" s="34">
        <f t="shared" si="47"/>
        <v>35</v>
      </c>
      <c r="B571" s="34" t="str">
        <f t="shared" si="46"/>
        <v>Оренбургская область</v>
      </c>
    </row>
    <row r="572" spans="1:2" ht="15">
      <c r="A572" s="34">
        <f t="shared" si="47"/>
        <v>36</v>
      </c>
      <c r="B572" s="34" t="str">
        <f t="shared" si="46"/>
        <v>Орловская область</v>
      </c>
    </row>
    <row r="573" spans="1:2" ht="15">
      <c r="A573" s="34">
        <f t="shared" si="47"/>
        <v>37</v>
      </c>
      <c r="B573" s="34" t="str">
        <f t="shared" si="46"/>
        <v>Пензенская область</v>
      </c>
    </row>
    <row r="574" spans="1:2" ht="15">
      <c r="A574" s="34">
        <f t="shared" si="47"/>
        <v>38</v>
      </c>
      <c r="B574" s="34" t="str">
        <f t="shared" si="46"/>
        <v>Пермская область</v>
      </c>
    </row>
    <row r="575" spans="1:2" ht="15">
      <c r="A575" s="34">
        <f t="shared" si="47"/>
        <v>39</v>
      </c>
      <c r="B575" s="34" t="str">
        <f t="shared" si="46"/>
        <v>Приморский край</v>
      </c>
    </row>
    <row r="576" spans="1:2" ht="15">
      <c r="A576" s="34">
        <f t="shared" si="47"/>
        <v>40</v>
      </c>
      <c r="B576" s="34" t="str">
        <f t="shared" si="46"/>
        <v>Псковская область</v>
      </c>
    </row>
    <row r="577" spans="1:2" ht="15">
      <c r="A577" s="34">
        <f t="shared" si="47"/>
        <v>41</v>
      </c>
      <c r="B577" s="34" t="str">
        <f t="shared" si="46"/>
        <v>Республика Адыгея</v>
      </c>
    </row>
    <row r="578" spans="1:2" ht="15">
      <c r="A578" s="34">
        <f t="shared" si="47"/>
        <v>42</v>
      </c>
      <c r="B578" s="34" t="str">
        <f t="shared" si="46"/>
        <v>Республика Алтай</v>
      </c>
    </row>
    <row r="579" spans="1:2" ht="15">
      <c r="A579" s="34">
        <f t="shared" si="47"/>
        <v>43</v>
      </c>
      <c r="B579" s="34" t="str">
        <f t="shared" si="46"/>
        <v>Республика Башкортостан</v>
      </c>
    </row>
    <row r="580" spans="1:2" ht="15">
      <c r="A580" s="34">
        <f t="shared" si="47"/>
        <v>44</v>
      </c>
      <c r="B580" s="34" t="str">
        <f t="shared" si="46"/>
        <v>Республика Бурятия</v>
      </c>
    </row>
    <row r="581" spans="1:2" ht="15">
      <c r="A581" s="34">
        <f t="shared" si="47"/>
        <v>45</v>
      </c>
      <c r="B581" s="34" t="str">
        <f t="shared" si="46"/>
        <v>Республика Дагестан</v>
      </c>
    </row>
    <row r="582" spans="1:2" ht="15">
      <c r="A582" s="34">
        <f t="shared" si="47"/>
        <v>46</v>
      </c>
      <c r="B582" s="34" t="str">
        <f t="shared" si="46"/>
        <v>Республика Калмыкия</v>
      </c>
    </row>
    <row r="583" spans="1:2" ht="15">
      <c r="A583" s="34">
        <f t="shared" si="47"/>
        <v>47</v>
      </c>
      <c r="B583" s="34" t="str">
        <f t="shared" si="46"/>
        <v>Республика Карелия</v>
      </c>
    </row>
    <row r="584" spans="1:2" ht="15">
      <c r="A584" s="34">
        <f t="shared" si="47"/>
        <v>48</v>
      </c>
      <c r="B584" s="34" t="str">
        <f t="shared" si="46"/>
        <v>Республика Коми</v>
      </c>
    </row>
    <row r="585" spans="1:2" ht="15">
      <c r="A585" s="34">
        <f t="shared" si="47"/>
        <v>49</v>
      </c>
      <c r="B585" s="34" t="str">
        <f t="shared" si="46"/>
        <v>Республика Марий Эл</v>
      </c>
    </row>
    <row r="586" spans="1:2" ht="15">
      <c r="A586" s="34">
        <f t="shared" si="47"/>
        <v>50</v>
      </c>
      <c r="B586" s="34" t="str">
        <f t="shared" si="46"/>
        <v>Республика Мордовия</v>
      </c>
    </row>
    <row r="587" spans="1:2" ht="15">
      <c r="A587" s="34">
        <f t="shared" si="47"/>
        <v>51</v>
      </c>
      <c r="B587" s="34" t="str">
        <f t="shared" si="46"/>
        <v>Республика Саха (Якутия)</v>
      </c>
    </row>
    <row r="588" spans="1:2" ht="15">
      <c r="A588" s="34">
        <f t="shared" si="47"/>
        <v>52</v>
      </c>
      <c r="B588" s="34" t="str">
        <f t="shared" si="46"/>
        <v>Республика Северная Осетия - Алания</v>
      </c>
    </row>
    <row r="589" spans="1:2" ht="15">
      <c r="A589" s="34">
        <f t="shared" si="47"/>
        <v>53</v>
      </c>
      <c r="B589" s="34" t="str">
        <f t="shared" si="46"/>
        <v>Республика Татарстан</v>
      </c>
    </row>
    <row r="590" spans="1:2" ht="15">
      <c r="A590" s="34">
        <f t="shared" si="47"/>
        <v>54</v>
      </c>
      <c r="B590" s="34" t="str">
        <f t="shared" si="46"/>
        <v>Республика Тыва</v>
      </c>
    </row>
    <row r="591" spans="1:2" ht="15">
      <c r="A591" s="34">
        <f t="shared" si="47"/>
        <v>55</v>
      </c>
      <c r="B591" s="34" t="str">
        <f t="shared" si="46"/>
        <v>Республика Хакассия</v>
      </c>
    </row>
    <row r="592" spans="1:2" ht="15">
      <c r="A592" s="34">
        <f t="shared" si="47"/>
        <v>56</v>
      </c>
      <c r="B592" s="34" t="str">
        <f t="shared" si="46"/>
        <v>Ростовская область</v>
      </c>
    </row>
    <row r="593" spans="1:2" ht="15">
      <c r="A593" s="34">
        <f t="shared" si="47"/>
        <v>57</v>
      </c>
      <c r="B593" s="34" t="str">
        <f t="shared" si="46"/>
        <v>Рязанская область</v>
      </c>
    </row>
    <row r="594" spans="1:2" ht="15">
      <c r="A594" s="34">
        <f t="shared" si="47"/>
        <v>58</v>
      </c>
      <c r="B594" s="34" t="str">
        <f t="shared" si="46"/>
        <v>Самарская область</v>
      </c>
    </row>
    <row r="595" spans="1:2" ht="15">
      <c r="A595" s="34">
        <f t="shared" si="47"/>
        <v>59</v>
      </c>
      <c r="B595" s="34" t="str">
        <f t="shared" si="46"/>
        <v>Саратовская область</v>
      </c>
    </row>
    <row r="596" spans="1:2" ht="15">
      <c r="A596" s="34">
        <f t="shared" si="47"/>
        <v>60</v>
      </c>
      <c r="B596" s="34" t="str">
        <f t="shared" si="46"/>
        <v>Сахалинская область</v>
      </c>
    </row>
    <row r="597" spans="1:2" ht="15">
      <c r="A597" s="34">
        <f t="shared" si="47"/>
        <v>61</v>
      </c>
      <c r="B597" s="34" t="str">
        <f t="shared" si="46"/>
        <v>Свердловская область</v>
      </c>
    </row>
    <row r="598" spans="1:2" ht="15">
      <c r="A598" s="34">
        <f t="shared" si="47"/>
        <v>62</v>
      </c>
      <c r="B598" s="34" t="str">
        <f t="shared" si="46"/>
        <v>Смоленская область</v>
      </c>
    </row>
    <row r="599" spans="1:2" ht="15">
      <c r="A599" s="34">
        <f t="shared" si="47"/>
        <v>63</v>
      </c>
      <c r="B599" s="34" t="str">
        <f t="shared" si="46"/>
        <v>Ставропольский край</v>
      </c>
    </row>
    <row r="600" spans="1:2" ht="15">
      <c r="A600" s="34">
        <f t="shared" si="47"/>
        <v>64</v>
      </c>
      <c r="B600" s="34" t="str">
        <f t="shared" si="46"/>
        <v>Тамбовская область</v>
      </c>
    </row>
    <row r="601" spans="1:2" ht="15">
      <c r="A601" s="34">
        <f t="shared" si="47"/>
        <v>65</v>
      </c>
      <c r="B601" s="34" t="str">
        <f t="shared" si="46"/>
        <v>Тверская область</v>
      </c>
    </row>
    <row r="602" spans="1:2" ht="15">
      <c r="A602" s="34">
        <f t="shared" si="47"/>
        <v>66</v>
      </c>
      <c r="B602" s="34" t="str">
        <f aca="true" t="shared" si="48" ref="B602:B613">VLOOKUP(A602,$A$8:$B$476,2,0)</f>
        <v>Томская область</v>
      </c>
    </row>
    <row r="603" spans="1:2" ht="15">
      <c r="A603" s="34">
        <f aca="true" t="shared" si="49" ref="A603:A613">A602+1</f>
        <v>67</v>
      </c>
      <c r="B603" s="34" t="str">
        <f t="shared" si="48"/>
        <v>Тульская область</v>
      </c>
    </row>
    <row r="604" spans="1:2" ht="15">
      <c r="A604" s="34">
        <f t="shared" si="49"/>
        <v>68</v>
      </c>
      <c r="B604" s="34" t="str">
        <f t="shared" si="48"/>
        <v>Тюменская область</v>
      </c>
    </row>
    <row r="605" spans="1:2" ht="15">
      <c r="A605" s="34">
        <f t="shared" si="49"/>
        <v>69</v>
      </c>
      <c r="B605" s="34" t="str">
        <f t="shared" si="48"/>
        <v>Удмуртская Республика</v>
      </c>
    </row>
    <row r="606" spans="1:2" ht="15">
      <c r="A606" s="34">
        <f t="shared" si="49"/>
        <v>70</v>
      </c>
      <c r="B606" s="34" t="str">
        <f t="shared" si="48"/>
        <v>Ульяновская область</v>
      </c>
    </row>
    <row r="607" spans="1:2" ht="15">
      <c r="A607" s="34">
        <f t="shared" si="49"/>
        <v>71</v>
      </c>
      <c r="B607" s="34" t="str">
        <f t="shared" si="48"/>
        <v>Хабаровский край</v>
      </c>
    </row>
    <row r="608" spans="1:2" ht="15">
      <c r="A608" s="34">
        <f t="shared" si="49"/>
        <v>72</v>
      </c>
      <c r="B608" s="34" t="str">
        <f t="shared" si="48"/>
        <v>Челябинская область</v>
      </c>
    </row>
    <row r="609" spans="1:2" ht="15">
      <c r="A609" s="34">
        <f t="shared" si="49"/>
        <v>73</v>
      </c>
      <c r="B609" s="34" t="str">
        <f t="shared" si="48"/>
        <v>Чеченская Республика</v>
      </c>
    </row>
    <row r="610" spans="1:2" ht="15">
      <c r="A610" s="34">
        <f t="shared" si="49"/>
        <v>74</v>
      </c>
      <c r="B610" s="34" t="str">
        <f t="shared" si="48"/>
        <v>Читинская область</v>
      </c>
    </row>
    <row r="611" spans="1:2" ht="15">
      <c r="A611" s="34">
        <f t="shared" si="49"/>
        <v>75</v>
      </c>
      <c r="B611" s="34" t="str">
        <f t="shared" si="48"/>
        <v>Чувашская Республика</v>
      </c>
    </row>
    <row r="612" spans="1:2" ht="15">
      <c r="A612" s="34">
        <f t="shared" si="49"/>
        <v>76</v>
      </c>
      <c r="B612" s="34" t="str">
        <f t="shared" si="48"/>
        <v>Чукотский АО (Магаданская область)</v>
      </c>
    </row>
    <row r="613" spans="1:2" ht="15">
      <c r="A613" s="34">
        <f t="shared" si="49"/>
        <v>77</v>
      </c>
      <c r="B613" s="34" t="str">
        <f t="shared" si="48"/>
        <v>Ярославская область</v>
      </c>
    </row>
  </sheetData>
  <sheetProtection sheet="1" objects="1" scenarios="1" selectLockedCells="1" selectUnlockedCells="1"/>
  <mergeCells count="18">
    <mergeCell ref="Y2:Y4"/>
    <mergeCell ref="N3:O3"/>
    <mergeCell ref="P3:Q3"/>
    <mergeCell ref="R3:S3"/>
    <mergeCell ref="B7:Y7"/>
    <mergeCell ref="L2:L4"/>
    <mergeCell ref="M2:M4"/>
    <mergeCell ref="N2:S2"/>
    <mergeCell ref="U2:U4"/>
    <mergeCell ref="V2:V4"/>
    <mergeCell ref="W2:W4"/>
    <mergeCell ref="X2:X4"/>
    <mergeCell ref="T2:T4"/>
    <mergeCell ref="B2:B4"/>
    <mergeCell ref="F2:F4"/>
    <mergeCell ref="G2:H3"/>
    <mergeCell ref="I2:J3"/>
    <mergeCell ref="K2:K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L422"/>
  <sheetViews>
    <sheetView zoomScalePageLayoutView="0" workbookViewId="0" topLeftCell="A1">
      <selection activeCell="F4" sqref="F4"/>
    </sheetView>
  </sheetViews>
  <sheetFormatPr defaultColWidth="9.140625" defaultRowHeight="15"/>
  <cols>
    <col min="1" max="1" width="2.28125" style="147" customWidth="1"/>
    <col min="2" max="2" width="4.00390625" style="164" bestFit="1" customWidth="1"/>
    <col min="3" max="3" width="21.140625" style="147" customWidth="1"/>
    <col min="4" max="4" width="15.00390625" style="147" customWidth="1"/>
    <col min="5" max="5" width="14.140625" style="147" customWidth="1"/>
    <col min="6" max="6" width="25.28125" style="147" bestFit="1" customWidth="1"/>
    <col min="7" max="7" width="11.7109375" style="147" customWidth="1"/>
    <col min="8" max="8" width="14.28125" style="147" customWidth="1"/>
    <col min="9" max="10" width="10.7109375" style="147" customWidth="1"/>
    <col min="11" max="11" width="24.7109375" style="147" bestFit="1" customWidth="1"/>
    <col min="12" max="12" width="29.140625" style="147" customWidth="1"/>
    <col min="13" max="13" width="17.00390625" style="147" customWidth="1"/>
    <col min="14" max="16384" width="9.140625" style="147" customWidth="1"/>
  </cols>
  <sheetData>
    <row r="2" spans="2:12" ht="16.5" thickBot="1">
      <c r="B2" s="250" t="s">
        <v>769</v>
      </c>
      <c r="C2" s="250"/>
      <c r="D2" s="250"/>
      <c r="E2" s="250"/>
      <c r="F2" s="250"/>
      <c r="G2" s="250"/>
      <c r="H2" s="250"/>
      <c r="I2" s="250"/>
      <c r="J2" s="250"/>
      <c r="K2" s="250"/>
      <c r="L2" s="146"/>
    </row>
    <row r="3" spans="2:12" ht="60.75" thickBot="1">
      <c r="B3" s="148" t="s">
        <v>0</v>
      </c>
      <c r="C3" s="149" t="s">
        <v>770</v>
      </c>
      <c r="D3" s="149" t="s">
        <v>771</v>
      </c>
      <c r="E3" s="149" t="s">
        <v>772</v>
      </c>
      <c r="F3" s="149" t="s">
        <v>773</v>
      </c>
      <c r="G3" s="149" t="s">
        <v>774</v>
      </c>
      <c r="H3" s="149" t="s">
        <v>775</v>
      </c>
      <c r="I3" s="149" t="s">
        <v>776</v>
      </c>
      <c r="J3" s="149" t="s">
        <v>777</v>
      </c>
      <c r="K3" s="150" t="s">
        <v>3</v>
      </c>
      <c r="L3" s="146"/>
    </row>
    <row r="4" spans="2:12" ht="15">
      <c r="B4" s="151">
        <v>1</v>
      </c>
      <c r="C4" s="217" t="s">
        <v>834</v>
      </c>
      <c r="D4" s="219">
        <v>8</v>
      </c>
      <c r="E4" s="208">
        <v>14</v>
      </c>
      <c r="F4" s="207"/>
      <c r="G4" s="152" t="s">
        <v>866</v>
      </c>
      <c r="H4" s="152">
        <v>36</v>
      </c>
      <c r="I4" s="208">
        <v>4</v>
      </c>
      <c r="J4" s="208">
        <v>204</v>
      </c>
      <c r="K4" s="210"/>
      <c r="L4" s="146"/>
    </row>
    <row r="5" spans="2:12" ht="15">
      <c r="B5" s="153">
        <f>B4+1</f>
        <v>2</v>
      </c>
      <c r="C5" s="218" t="s">
        <v>835</v>
      </c>
      <c r="D5" s="220">
        <v>10</v>
      </c>
      <c r="E5" s="209">
        <v>19</v>
      </c>
      <c r="F5" s="207"/>
      <c r="G5" s="152" t="s">
        <v>866</v>
      </c>
      <c r="H5" s="154">
        <v>36</v>
      </c>
      <c r="I5" s="209">
        <v>4</v>
      </c>
      <c r="J5" s="208">
        <v>204</v>
      </c>
      <c r="K5" s="155"/>
      <c r="L5" s="146"/>
    </row>
    <row r="6" spans="2:12" ht="45">
      <c r="B6" s="153">
        <f aca="true" t="shared" si="0" ref="B6:B28">B5+1</f>
        <v>3</v>
      </c>
      <c r="C6" s="218" t="s">
        <v>836</v>
      </c>
      <c r="D6" s="220">
        <v>16</v>
      </c>
      <c r="E6" s="209">
        <v>26</v>
      </c>
      <c r="F6" s="207"/>
      <c r="G6" s="154" t="s">
        <v>861</v>
      </c>
      <c r="H6" s="154">
        <v>96</v>
      </c>
      <c r="I6" s="209">
        <v>4</v>
      </c>
      <c r="J6" s="208">
        <v>204</v>
      </c>
      <c r="K6" s="155"/>
      <c r="L6" s="146"/>
    </row>
    <row r="7" spans="2:12" ht="15">
      <c r="B7" s="153">
        <f t="shared" si="0"/>
        <v>4</v>
      </c>
      <c r="C7" s="218" t="s">
        <v>837</v>
      </c>
      <c r="D7" s="220">
        <v>11</v>
      </c>
      <c r="E7" s="209">
        <v>20</v>
      </c>
      <c r="F7" s="207"/>
      <c r="G7" s="152" t="s">
        <v>866</v>
      </c>
      <c r="H7" s="154">
        <v>36</v>
      </c>
      <c r="I7" s="209">
        <v>4</v>
      </c>
      <c r="J7" s="208">
        <v>204</v>
      </c>
      <c r="K7" s="155"/>
      <c r="L7" s="146"/>
    </row>
    <row r="8" spans="2:11" ht="15">
      <c r="B8" s="153">
        <f t="shared" si="0"/>
        <v>5</v>
      </c>
      <c r="C8" s="218" t="s">
        <v>838</v>
      </c>
      <c r="D8" s="220">
        <v>11</v>
      </c>
      <c r="E8" s="209">
        <v>20</v>
      </c>
      <c r="F8" s="207"/>
      <c r="G8" s="152" t="s">
        <v>866</v>
      </c>
      <c r="H8" s="154">
        <v>36</v>
      </c>
      <c r="I8" s="209">
        <v>4</v>
      </c>
      <c r="J8" s="208">
        <v>204</v>
      </c>
      <c r="K8" s="155"/>
    </row>
    <row r="9" spans="2:11" ht="15">
      <c r="B9" s="153">
        <f t="shared" si="0"/>
        <v>6</v>
      </c>
      <c r="C9" s="218" t="s">
        <v>839</v>
      </c>
      <c r="D9" s="220">
        <v>8</v>
      </c>
      <c r="E9" s="209">
        <v>14</v>
      </c>
      <c r="F9" s="207"/>
      <c r="G9" s="152" t="s">
        <v>866</v>
      </c>
      <c r="H9" s="154">
        <v>36</v>
      </c>
      <c r="I9" s="209">
        <v>4</v>
      </c>
      <c r="J9" s="208">
        <v>204</v>
      </c>
      <c r="K9" s="155"/>
    </row>
    <row r="10" spans="2:11" ht="15">
      <c r="B10" s="153">
        <f t="shared" si="0"/>
        <v>7</v>
      </c>
      <c r="C10" s="218" t="s">
        <v>840</v>
      </c>
      <c r="D10" s="220">
        <v>8</v>
      </c>
      <c r="E10" s="209">
        <v>14</v>
      </c>
      <c r="F10" s="207"/>
      <c r="G10" s="152" t="s">
        <v>866</v>
      </c>
      <c r="H10" s="154">
        <v>36</v>
      </c>
      <c r="I10" s="209">
        <v>4</v>
      </c>
      <c r="J10" s="208">
        <v>204</v>
      </c>
      <c r="K10" s="156"/>
    </row>
    <row r="11" spans="2:11" ht="30">
      <c r="B11" s="153">
        <f t="shared" si="0"/>
        <v>8</v>
      </c>
      <c r="C11" s="218" t="s">
        <v>857</v>
      </c>
      <c r="D11" s="220">
        <v>12</v>
      </c>
      <c r="E11" s="209">
        <v>12</v>
      </c>
      <c r="F11" s="207"/>
      <c r="G11" s="154" t="s">
        <v>860</v>
      </c>
      <c r="H11" s="154">
        <v>96</v>
      </c>
      <c r="I11" s="209">
        <v>4</v>
      </c>
      <c r="J11" s="208">
        <v>204</v>
      </c>
      <c r="K11" s="156"/>
    </row>
    <row r="12" spans="2:11" ht="15">
      <c r="B12" s="153">
        <f t="shared" si="0"/>
        <v>9</v>
      </c>
      <c r="C12" s="218" t="s">
        <v>858</v>
      </c>
      <c r="D12" s="220">
        <v>3</v>
      </c>
      <c r="E12" s="209">
        <v>6</v>
      </c>
      <c r="F12" s="207"/>
      <c r="G12" s="152" t="s">
        <v>866</v>
      </c>
      <c r="H12" s="154">
        <v>36</v>
      </c>
      <c r="I12" s="209">
        <v>4</v>
      </c>
      <c r="J12" s="208">
        <v>204</v>
      </c>
      <c r="K12" s="156"/>
    </row>
    <row r="13" spans="2:11" ht="15">
      <c r="B13" s="153">
        <f t="shared" si="0"/>
        <v>10</v>
      </c>
      <c r="C13" s="218" t="s">
        <v>841</v>
      </c>
      <c r="D13" s="220">
        <v>11</v>
      </c>
      <c r="E13" s="209">
        <v>22</v>
      </c>
      <c r="F13" s="207"/>
      <c r="G13" s="152" t="s">
        <v>866</v>
      </c>
      <c r="H13" s="154">
        <v>36</v>
      </c>
      <c r="I13" s="209">
        <v>4</v>
      </c>
      <c r="J13" s="208">
        <v>204</v>
      </c>
      <c r="K13" s="156"/>
    </row>
    <row r="14" spans="2:11" ht="15">
      <c r="B14" s="153">
        <f t="shared" si="0"/>
        <v>11</v>
      </c>
      <c r="C14" s="218" t="s">
        <v>842</v>
      </c>
      <c r="D14" s="220">
        <v>9</v>
      </c>
      <c r="E14" s="209">
        <v>17</v>
      </c>
      <c r="F14" s="207"/>
      <c r="G14" s="152" t="s">
        <v>866</v>
      </c>
      <c r="H14" s="154">
        <v>36</v>
      </c>
      <c r="I14" s="209">
        <v>4</v>
      </c>
      <c r="J14" s="208">
        <v>204</v>
      </c>
      <c r="K14" s="156"/>
    </row>
    <row r="15" spans="2:11" ht="15">
      <c r="B15" s="153">
        <f t="shared" si="0"/>
        <v>12</v>
      </c>
      <c r="C15" s="218" t="s">
        <v>843</v>
      </c>
      <c r="D15" s="220">
        <v>11</v>
      </c>
      <c r="E15" s="209">
        <v>20</v>
      </c>
      <c r="F15" s="207"/>
      <c r="G15" s="152" t="s">
        <v>866</v>
      </c>
      <c r="H15" s="154">
        <v>36</v>
      </c>
      <c r="I15" s="209">
        <v>4</v>
      </c>
      <c r="J15" s="208">
        <v>204</v>
      </c>
      <c r="K15" s="156"/>
    </row>
    <row r="16" spans="2:11" ht="15">
      <c r="B16" s="153">
        <f t="shared" si="0"/>
        <v>13</v>
      </c>
      <c r="C16" s="218" t="s">
        <v>844</v>
      </c>
      <c r="D16" s="220">
        <v>11</v>
      </c>
      <c r="E16" s="209">
        <v>20</v>
      </c>
      <c r="F16" s="207"/>
      <c r="G16" s="152" t="s">
        <v>866</v>
      </c>
      <c r="H16" s="154">
        <v>36</v>
      </c>
      <c r="I16" s="209">
        <v>4</v>
      </c>
      <c r="J16" s="208">
        <v>204</v>
      </c>
      <c r="K16" s="156"/>
    </row>
    <row r="17" spans="2:11" ht="15">
      <c r="B17" s="153">
        <f t="shared" si="0"/>
        <v>14</v>
      </c>
      <c r="C17" s="218" t="s">
        <v>845</v>
      </c>
      <c r="D17" s="220">
        <v>11</v>
      </c>
      <c r="E17" s="209">
        <v>20</v>
      </c>
      <c r="F17" s="207"/>
      <c r="G17" s="152" t="s">
        <v>866</v>
      </c>
      <c r="H17" s="154">
        <v>36</v>
      </c>
      <c r="I17" s="209">
        <v>4</v>
      </c>
      <c r="J17" s="208">
        <v>204</v>
      </c>
      <c r="K17" s="156"/>
    </row>
    <row r="18" spans="2:11" ht="15">
      <c r="B18" s="153">
        <f t="shared" si="0"/>
        <v>15</v>
      </c>
      <c r="C18" s="218" t="s">
        <v>846</v>
      </c>
      <c r="D18" s="220"/>
      <c r="E18" s="209"/>
      <c r="F18" s="207"/>
      <c r="G18" s="152" t="s">
        <v>866</v>
      </c>
      <c r="H18" s="154">
        <v>36</v>
      </c>
      <c r="I18" s="209">
        <v>4</v>
      </c>
      <c r="J18" s="208">
        <v>204</v>
      </c>
      <c r="K18" s="156"/>
    </row>
    <row r="19" spans="2:11" ht="15" customHeight="1">
      <c r="B19" s="153">
        <f t="shared" si="0"/>
        <v>16</v>
      </c>
      <c r="C19" s="218" t="s">
        <v>859</v>
      </c>
      <c r="D19" s="220">
        <v>8</v>
      </c>
      <c r="E19" s="209">
        <v>16</v>
      </c>
      <c r="F19" s="207"/>
      <c r="G19" s="152" t="s">
        <v>866</v>
      </c>
      <c r="H19" s="154">
        <v>36</v>
      </c>
      <c r="I19" s="209">
        <v>4</v>
      </c>
      <c r="J19" s="208">
        <v>204</v>
      </c>
      <c r="K19" s="156"/>
    </row>
    <row r="20" spans="2:11" ht="15">
      <c r="B20" s="153">
        <f t="shared" si="0"/>
        <v>17</v>
      </c>
      <c r="C20" s="218" t="s">
        <v>847</v>
      </c>
      <c r="D20" s="220">
        <v>10</v>
      </c>
      <c r="E20" s="154">
        <v>19</v>
      </c>
      <c r="F20" s="154"/>
      <c r="G20" s="152" t="s">
        <v>866</v>
      </c>
      <c r="H20" s="154">
        <v>36</v>
      </c>
      <c r="I20" s="154">
        <v>4</v>
      </c>
      <c r="J20" s="208">
        <v>204</v>
      </c>
      <c r="K20" s="156"/>
    </row>
    <row r="21" spans="2:11" ht="15">
      <c r="B21" s="153">
        <f t="shared" si="0"/>
        <v>18</v>
      </c>
      <c r="C21" s="218" t="s">
        <v>848</v>
      </c>
      <c r="D21" s="220">
        <v>10</v>
      </c>
      <c r="E21" s="154">
        <v>19</v>
      </c>
      <c r="F21" s="154"/>
      <c r="G21" s="152" t="s">
        <v>866</v>
      </c>
      <c r="H21" s="154">
        <v>36</v>
      </c>
      <c r="I21" s="154">
        <v>4</v>
      </c>
      <c r="J21" s="208">
        <v>204</v>
      </c>
      <c r="K21" s="156"/>
    </row>
    <row r="22" spans="2:11" ht="15">
      <c r="B22" s="153">
        <f t="shared" si="0"/>
        <v>19</v>
      </c>
      <c r="C22" s="218" t="s">
        <v>849</v>
      </c>
      <c r="D22" s="220">
        <v>11</v>
      </c>
      <c r="E22" s="154">
        <v>20</v>
      </c>
      <c r="F22" s="154"/>
      <c r="G22" s="152" t="s">
        <v>866</v>
      </c>
      <c r="H22" s="154">
        <v>36</v>
      </c>
      <c r="I22" s="154">
        <v>4</v>
      </c>
      <c r="J22" s="208">
        <v>204</v>
      </c>
      <c r="K22" s="156"/>
    </row>
    <row r="23" spans="2:11" ht="15">
      <c r="B23" s="153">
        <f t="shared" si="0"/>
        <v>20</v>
      </c>
      <c r="C23" s="218" t="s">
        <v>850</v>
      </c>
      <c r="D23" s="220">
        <v>11</v>
      </c>
      <c r="E23" s="154">
        <v>20</v>
      </c>
      <c r="F23" s="154"/>
      <c r="G23" s="152" t="s">
        <v>866</v>
      </c>
      <c r="H23" s="154">
        <v>36</v>
      </c>
      <c r="I23" s="154">
        <v>4</v>
      </c>
      <c r="J23" s="208">
        <v>204</v>
      </c>
      <c r="K23" s="156"/>
    </row>
    <row r="24" spans="2:11" ht="15">
      <c r="B24" s="153">
        <f t="shared" si="0"/>
        <v>21</v>
      </c>
      <c r="C24" s="218" t="s">
        <v>851</v>
      </c>
      <c r="D24" s="220">
        <v>10</v>
      </c>
      <c r="E24" s="154">
        <v>19</v>
      </c>
      <c r="F24" s="154"/>
      <c r="G24" s="152" t="s">
        <v>866</v>
      </c>
      <c r="H24" s="154">
        <v>36</v>
      </c>
      <c r="I24" s="154">
        <v>4</v>
      </c>
      <c r="J24" s="208">
        <v>204</v>
      </c>
      <c r="K24" s="156"/>
    </row>
    <row r="25" spans="2:11" ht="15">
      <c r="B25" s="153">
        <f t="shared" si="0"/>
        <v>22</v>
      </c>
      <c r="C25" s="218" t="s">
        <v>852</v>
      </c>
      <c r="D25" s="220">
        <v>8</v>
      </c>
      <c r="E25" s="154">
        <v>14</v>
      </c>
      <c r="F25" s="154"/>
      <c r="G25" s="152" t="s">
        <v>866</v>
      </c>
      <c r="H25" s="154">
        <v>36</v>
      </c>
      <c r="I25" s="154">
        <v>4</v>
      </c>
      <c r="J25" s="208">
        <v>204</v>
      </c>
      <c r="K25" s="156"/>
    </row>
    <row r="26" spans="2:11" ht="15">
      <c r="B26" s="153">
        <f t="shared" si="0"/>
        <v>23</v>
      </c>
      <c r="C26" s="218" t="s">
        <v>853</v>
      </c>
      <c r="D26" s="220">
        <v>7</v>
      </c>
      <c r="E26" s="154">
        <v>12</v>
      </c>
      <c r="F26" s="154"/>
      <c r="G26" s="152" t="s">
        <v>866</v>
      </c>
      <c r="H26" s="154">
        <v>36</v>
      </c>
      <c r="I26" s="154">
        <v>4</v>
      </c>
      <c r="J26" s="208">
        <v>204</v>
      </c>
      <c r="K26" s="156"/>
    </row>
    <row r="27" spans="2:11" ht="15">
      <c r="B27" s="153">
        <f t="shared" si="0"/>
        <v>24</v>
      </c>
      <c r="C27" s="218" t="s">
        <v>854</v>
      </c>
      <c r="D27" s="220">
        <v>4</v>
      </c>
      <c r="E27" s="154">
        <v>8</v>
      </c>
      <c r="F27" s="154"/>
      <c r="G27" s="152" t="s">
        <v>866</v>
      </c>
      <c r="H27" s="154">
        <v>36</v>
      </c>
      <c r="I27" s="154">
        <v>4</v>
      </c>
      <c r="J27" s="208">
        <v>204</v>
      </c>
      <c r="K27" s="156"/>
    </row>
    <row r="28" spans="2:11" ht="15">
      <c r="B28" s="153">
        <f t="shared" si="0"/>
        <v>25</v>
      </c>
      <c r="C28" s="218" t="s">
        <v>855</v>
      </c>
      <c r="D28" s="220">
        <v>10</v>
      </c>
      <c r="E28" s="154">
        <v>19</v>
      </c>
      <c r="F28" s="154"/>
      <c r="G28" s="152" t="s">
        <v>866</v>
      </c>
      <c r="H28" s="154">
        <v>36</v>
      </c>
      <c r="I28" s="154">
        <v>4</v>
      </c>
      <c r="J28" s="208">
        <v>204</v>
      </c>
      <c r="K28" s="156"/>
    </row>
    <row r="29" spans="2:11" ht="15.75" thickBot="1">
      <c r="B29" s="157">
        <v>26</v>
      </c>
      <c r="C29" s="218" t="s">
        <v>856</v>
      </c>
      <c r="D29" s="221">
        <v>11</v>
      </c>
      <c r="E29" s="158">
        <v>20</v>
      </c>
      <c r="F29" s="158"/>
      <c r="G29" s="152" t="s">
        <v>866</v>
      </c>
      <c r="H29" s="154">
        <v>36</v>
      </c>
      <c r="I29" s="224">
        <v>4</v>
      </c>
      <c r="J29" s="208">
        <v>204</v>
      </c>
      <c r="K29" s="225"/>
    </row>
    <row r="30" spans="2:11" ht="15">
      <c r="B30" s="223">
        <v>28</v>
      </c>
      <c r="C30" s="218" t="s">
        <v>862</v>
      </c>
      <c r="D30" s="222">
        <v>8</v>
      </c>
      <c r="E30" s="224">
        <v>14</v>
      </c>
      <c r="F30" s="224"/>
      <c r="G30" s="152" t="s">
        <v>866</v>
      </c>
      <c r="H30" s="154">
        <v>36</v>
      </c>
      <c r="I30" s="224">
        <v>4</v>
      </c>
      <c r="J30" s="208">
        <v>204</v>
      </c>
      <c r="K30" s="225"/>
    </row>
    <row r="31" spans="2:11" ht="15">
      <c r="B31" s="223">
        <v>29</v>
      </c>
      <c r="C31" s="218" t="s">
        <v>863</v>
      </c>
      <c r="D31" s="222">
        <v>3</v>
      </c>
      <c r="E31" s="224">
        <v>6</v>
      </c>
      <c r="F31" s="224"/>
      <c r="G31" s="152" t="s">
        <v>866</v>
      </c>
      <c r="H31" s="154">
        <v>36</v>
      </c>
      <c r="I31" s="224">
        <v>4</v>
      </c>
      <c r="J31" s="208">
        <v>204</v>
      </c>
      <c r="K31" s="225"/>
    </row>
    <row r="32" spans="2:11" ht="45.75" thickBot="1">
      <c r="B32" s="157">
        <v>30</v>
      </c>
      <c r="C32" s="218" t="s">
        <v>864</v>
      </c>
      <c r="D32" s="221">
        <v>4</v>
      </c>
      <c r="E32" s="158">
        <v>2</v>
      </c>
      <c r="F32" s="158"/>
      <c r="G32" s="158" t="s">
        <v>865</v>
      </c>
      <c r="H32" s="154">
        <v>96</v>
      </c>
      <c r="I32" s="158">
        <v>0</v>
      </c>
      <c r="J32" s="158">
        <v>4</v>
      </c>
      <c r="K32" s="159"/>
    </row>
    <row r="33" spans="2:11" ht="15">
      <c r="B33" s="160"/>
      <c r="C33" s="161"/>
      <c r="D33" s="161"/>
      <c r="E33" s="161"/>
      <c r="F33" s="161"/>
      <c r="G33" s="161"/>
      <c r="H33" s="161"/>
      <c r="I33" s="161"/>
      <c r="J33" s="161"/>
      <c r="K33" s="161"/>
    </row>
    <row r="34" spans="2:11" ht="15">
      <c r="B34" s="160"/>
      <c r="C34" s="162" t="s">
        <v>778</v>
      </c>
      <c r="D34" s="163"/>
      <c r="E34" s="161"/>
      <c r="F34" s="161"/>
      <c r="G34" s="161"/>
      <c r="H34" s="161"/>
      <c r="I34" s="161"/>
      <c r="J34" s="161"/>
      <c r="K34" s="161"/>
    </row>
    <row r="35" spans="2:11" ht="15">
      <c r="B35" s="160"/>
      <c r="C35" s="161"/>
      <c r="D35" s="161"/>
      <c r="E35" s="161"/>
      <c r="F35" s="161"/>
      <c r="G35" s="161"/>
      <c r="H35" s="161"/>
      <c r="I35" s="161"/>
      <c r="J35" s="161"/>
      <c r="K35" s="161"/>
    </row>
    <row r="36" spans="2:11" ht="15">
      <c r="B36" s="160"/>
      <c r="C36" s="161"/>
      <c r="D36" s="161"/>
      <c r="E36" s="161"/>
      <c r="F36" s="161"/>
      <c r="G36" s="161"/>
      <c r="H36" s="161"/>
      <c r="I36" s="161"/>
      <c r="J36" s="161"/>
      <c r="K36" s="161"/>
    </row>
    <row r="37" spans="2:11" ht="15">
      <c r="B37" s="160"/>
      <c r="C37" s="161"/>
      <c r="D37" s="161"/>
      <c r="E37" s="161"/>
      <c r="F37" s="161"/>
      <c r="G37" s="161"/>
      <c r="H37" s="161"/>
      <c r="I37" s="161"/>
      <c r="J37" s="161"/>
      <c r="K37" s="161"/>
    </row>
    <row r="38" spans="2:11" ht="15">
      <c r="B38" s="160"/>
      <c r="C38" s="161"/>
      <c r="D38" s="161"/>
      <c r="E38" s="161"/>
      <c r="F38" s="161"/>
      <c r="G38" s="161"/>
      <c r="H38" s="161"/>
      <c r="I38" s="161"/>
      <c r="J38" s="161"/>
      <c r="K38" s="161"/>
    </row>
    <row r="39" spans="2:11" ht="15">
      <c r="B39" s="160"/>
      <c r="C39" s="161"/>
      <c r="D39" s="161"/>
      <c r="E39" s="161"/>
      <c r="F39" s="161"/>
      <c r="G39" s="161"/>
      <c r="H39" s="161"/>
      <c r="I39" s="161"/>
      <c r="J39" s="161"/>
      <c r="K39" s="161"/>
    </row>
    <row r="40" spans="2:11" ht="15">
      <c r="B40" s="160"/>
      <c r="C40" s="161"/>
      <c r="D40" s="161"/>
      <c r="E40" s="161"/>
      <c r="F40" s="161"/>
      <c r="G40" s="161"/>
      <c r="H40" s="161"/>
      <c r="I40" s="161"/>
      <c r="J40" s="161"/>
      <c r="K40" s="161"/>
    </row>
    <row r="41" spans="2:11" ht="15">
      <c r="B41" s="160"/>
      <c r="C41" s="161"/>
      <c r="D41" s="161"/>
      <c r="E41" s="161"/>
      <c r="F41" s="161"/>
      <c r="G41" s="161"/>
      <c r="H41" s="161"/>
      <c r="I41" s="161"/>
      <c r="J41" s="161"/>
      <c r="K41" s="161"/>
    </row>
    <row r="42" spans="2:11" ht="15">
      <c r="B42" s="160"/>
      <c r="C42" s="161"/>
      <c r="D42" s="161"/>
      <c r="E42" s="161"/>
      <c r="F42" s="161"/>
      <c r="G42" s="161"/>
      <c r="H42" s="161"/>
      <c r="I42" s="161"/>
      <c r="J42" s="161"/>
      <c r="K42" s="161"/>
    </row>
    <row r="43" spans="2:11" ht="15">
      <c r="B43" s="160"/>
      <c r="C43" s="161"/>
      <c r="D43" s="161"/>
      <c r="E43" s="161"/>
      <c r="F43" s="161"/>
      <c r="G43" s="161"/>
      <c r="H43" s="161"/>
      <c r="I43" s="161"/>
      <c r="J43" s="161"/>
      <c r="K43" s="161"/>
    </row>
    <row r="44" spans="2:11" ht="15">
      <c r="B44" s="160"/>
      <c r="C44" s="161"/>
      <c r="D44" s="161"/>
      <c r="E44" s="161"/>
      <c r="F44" s="161"/>
      <c r="G44" s="161"/>
      <c r="H44" s="161"/>
      <c r="I44" s="161"/>
      <c r="J44" s="161"/>
      <c r="K44" s="161"/>
    </row>
    <row r="45" spans="2:11" ht="15">
      <c r="B45" s="160"/>
      <c r="C45" s="161"/>
      <c r="D45" s="161"/>
      <c r="E45" s="161"/>
      <c r="F45" s="161"/>
      <c r="G45" s="161"/>
      <c r="H45" s="161"/>
      <c r="I45" s="161"/>
      <c r="J45" s="161"/>
      <c r="K45" s="161"/>
    </row>
    <row r="46" spans="2:11" ht="15">
      <c r="B46" s="160"/>
      <c r="C46" s="161"/>
      <c r="D46" s="161"/>
      <c r="E46" s="161"/>
      <c r="F46" s="161"/>
      <c r="G46" s="161"/>
      <c r="H46" s="161"/>
      <c r="I46" s="161"/>
      <c r="J46" s="161"/>
      <c r="K46" s="161"/>
    </row>
    <row r="47" spans="2:11" ht="15">
      <c r="B47" s="160"/>
      <c r="C47" s="161"/>
      <c r="D47" s="161"/>
      <c r="E47" s="161"/>
      <c r="F47" s="161"/>
      <c r="G47" s="161"/>
      <c r="H47" s="161"/>
      <c r="I47" s="161"/>
      <c r="J47" s="161"/>
      <c r="K47" s="161"/>
    </row>
    <row r="48" spans="2:11" ht="15">
      <c r="B48" s="160"/>
      <c r="C48" s="161"/>
      <c r="D48" s="161"/>
      <c r="E48" s="161"/>
      <c r="F48" s="161"/>
      <c r="G48" s="161"/>
      <c r="H48" s="161"/>
      <c r="I48" s="161"/>
      <c r="J48" s="161"/>
      <c r="K48" s="161"/>
    </row>
    <row r="49" spans="2:11" ht="15">
      <c r="B49" s="160"/>
      <c r="C49" s="161"/>
      <c r="D49" s="161"/>
      <c r="E49" s="161"/>
      <c r="F49" s="161"/>
      <c r="G49" s="161"/>
      <c r="H49" s="161"/>
      <c r="I49" s="161"/>
      <c r="J49" s="161"/>
      <c r="K49" s="161"/>
    </row>
    <row r="50" spans="2:11" ht="15">
      <c r="B50" s="160"/>
      <c r="C50" s="161"/>
      <c r="D50" s="161"/>
      <c r="E50" s="161"/>
      <c r="F50" s="161"/>
      <c r="G50" s="161"/>
      <c r="H50" s="161"/>
      <c r="I50" s="161"/>
      <c r="J50" s="161"/>
      <c r="K50" s="161"/>
    </row>
    <row r="51" spans="2:11" ht="15">
      <c r="B51" s="160"/>
      <c r="C51" s="161"/>
      <c r="D51" s="161"/>
      <c r="E51" s="161"/>
      <c r="F51" s="161"/>
      <c r="G51" s="161"/>
      <c r="H51" s="161"/>
      <c r="I51" s="161"/>
      <c r="J51" s="161"/>
      <c r="K51" s="161"/>
    </row>
    <row r="52" spans="2:11" ht="15">
      <c r="B52" s="160"/>
      <c r="C52" s="161"/>
      <c r="D52" s="161"/>
      <c r="E52" s="161"/>
      <c r="F52" s="161"/>
      <c r="G52" s="161"/>
      <c r="H52" s="161"/>
      <c r="I52" s="161"/>
      <c r="J52" s="161"/>
      <c r="K52" s="161"/>
    </row>
    <row r="53" spans="2:11" ht="15">
      <c r="B53" s="160"/>
      <c r="C53" s="161"/>
      <c r="D53" s="161"/>
      <c r="E53" s="161"/>
      <c r="F53" s="161"/>
      <c r="G53" s="161"/>
      <c r="H53" s="161"/>
      <c r="I53" s="161"/>
      <c r="J53" s="161"/>
      <c r="K53" s="161"/>
    </row>
    <row r="54" spans="2:11" ht="15">
      <c r="B54" s="160"/>
      <c r="C54" s="161"/>
      <c r="D54" s="161"/>
      <c r="E54" s="161"/>
      <c r="F54" s="161"/>
      <c r="G54" s="161"/>
      <c r="H54" s="161"/>
      <c r="I54" s="161"/>
      <c r="J54" s="161"/>
      <c r="K54" s="161"/>
    </row>
    <row r="55" spans="2:11" ht="15">
      <c r="B55" s="160"/>
      <c r="C55" s="161"/>
      <c r="D55" s="161"/>
      <c r="E55" s="161"/>
      <c r="F55" s="161"/>
      <c r="G55" s="161"/>
      <c r="H55" s="161"/>
      <c r="I55" s="161"/>
      <c r="J55" s="161"/>
      <c r="K55" s="161"/>
    </row>
    <row r="56" spans="2:11" ht="15">
      <c r="B56" s="160"/>
      <c r="C56" s="161"/>
      <c r="D56" s="161"/>
      <c r="E56" s="161"/>
      <c r="F56" s="161"/>
      <c r="G56" s="161"/>
      <c r="H56" s="161"/>
      <c r="I56" s="161"/>
      <c r="J56" s="161"/>
      <c r="K56" s="161"/>
    </row>
    <row r="57" spans="2:11" ht="15">
      <c r="B57" s="160"/>
      <c r="C57" s="161"/>
      <c r="D57" s="161"/>
      <c r="E57" s="161"/>
      <c r="F57" s="161"/>
      <c r="G57" s="161"/>
      <c r="H57" s="161"/>
      <c r="I57" s="161"/>
      <c r="J57" s="161"/>
      <c r="K57" s="161"/>
    </row>
    <row r="58" spans="2:11" ht="15">
      <c r="B58" s="160"/>
      <c r="C58" s="161"/>
      <c r="D58" s="161"/>
      <c r="E58" s="161"/>
      <c r="F58" s="161"/>
      <c r="G58" s="161"/>
      <c r="H58" s="161"/>
      <c r="I58" s="161"/>
      <c r="J58" s="161"/>
      <c r="K58" s="161"/>
    </row>
    <row r="59" spans="2:11" ht="15">
      <c r="B59" s="160"/>
      <c r="C59" s="161"/>
      <c r="D59" s="161"/>
      <c r="E59" s="161"/>
      <c r="F59" s="161"/>
      <c r="G59" s="161"/>
      <c r="H59" s="161"/>
      <c r="I59" s="161"/>
      <c r="J59" s="161"/>
      <c r="K59" s="161"/>
    </row>
    <row r="60" spans="2:11" ht="15">
      <c r="B60" s="160"/>
      <c r="C60" s="161"/>
      <c r="D60" s="161"/>
      <c r="E60" s="161"/>
      <c r="F60" s="161"/>
      <c r="G60" s="161"/>
      <c r="H60" s="161"/>
      <c r="I60" s="161"/>
      <c r="J60" s="161"/>
      <c r="K60" s="161"/>
    </row>
    <row r="61" spans="2:11" ht="15">
      <c r="B61" s="160"/>
      <c r="C61" s="161"/>
      <c r="D61" s="161"/>
      <c r="E61" s="161"/>
      <c r="F61" s="161"/>
      <c r="G61" s="161"/>
      <c r="H61" s="161"/>
      <c r="I61" s="161"/>
      <c r="J61" s="161"/>
      <c r="K61" s="161"/>
    </row>
    <row r="62" spans="2:11" ht="15">
      <c r="B62" s="160"/>
      <c r="C62" s="161"/>
      <c r="D62" s="161"/>
      <c r="E62" s="161"/>
      <c r="F62" s="161"/>
      <c r="G62" s="161"/>
      <c r="H62" s="161"/>
      <c r="I62" s="161"/>
      <c r="J62" s="161"/>
      <c r="K62" s="161"/>
    </row>
    <row r="63" spans="2:11" ht="15">
      <c r="B63" s="160"/>
      <c r="C63" s="161"/>
      <c r="D63" s="161"/>
      <c r="E63" s="161"/>
      <c r="F63" s="161"/>
      <c r="G63" s="161"/>
      <c r="H63" s="161"/>
      <c r="I63" s="161"/>
      <c r="J63" s="161"/>
      <c r="K63" s="161"/>
    </row>
    <row r="64" spans="2:11" ht="15">
      <c r="B64" s="160"/>
      <c r="C64" s="161"/>
      <c r="D64" s="161"/>
      <c r="E64" s="161"/>
      <c r="F64" s="161"/>
      <c r="G64" s="161"/>
      <c r="H64" s="161"/>
      <c r="I64" s="161"/>
      <c r="J64" s="161"/>
      <c r="K64" s="161"/>
    </row>
    <row r="65" spans="2:11" ht="15">
      <c r="B65" s="160"/>
      <c r="C65" s="161"/>
      <c r="D65" s="161"/>
      <c r="E65" s="161"/>
      <c r="F65" s="161"/>
      <c r="G65" s="161"/>
      <c r="H65" s="161"/>
      <c r="I65" s="161"/>
      <c r="J65" s="161"/>
      <c r="K65" s="161"/>
    </row>
    <row r="66" spans="2:11" ht="15">
      <c r="B66" s="160"/>
      <c r="C66" s="161"/>
      <c r="D66" s="161"/>
      <c r="E66" s="161"/>
      <c r="F66" s="161"/>
      <c r="G66" s="161"/>
      <c r="H66" s="161"/>
      <c r="I66" s="161"/>
      <c r="J66" s="161"/>
      <c r="K66" s="161"/>
    </row>
    <row r="67" spans="2:11" ht="15">
      <c r="B67" s="160"/>
      <c r="C67" s="161"/>
      <c r="D67" s="161"/>
      <c r="E67" s="161"/>
      <c r="F67" s="161"/>
      <c r="G67" s="161"/>
      <c r="H67" s="161"/>
      <c r="I67" s="161"/>
      <c r="J67" s="161"/>
      <c r="K67" s="161"/>
    </row>
    <row r="68" spans="2:11" ht="15">
      <c r="B68" s="160"/>
      <c r="C68" s="161"/>
      <c r="D68" s="161"/>
      <c r="E68" s="161"/>
      <c r="F68" s="161"/>
      <c r="G68" s="161"/>
      <c r="H68" s="161"/>
      <c r="I68" s="161"/>
      <c r="J68" s="161"/>
      <c r="K68" s="161"/>
    </row>
    <row r="69" spans="2:11" ht="15">
      <c r="B69" s="160"/>
      <c r="C69" s="161"/>
      <c r="D69" s="161"/>
      <c r="E69" s="161"/>
      <c r="F69" s="161"/>
      <c r="G69" s="161"/>
      <c r="H69" s="161"/>
      <c r="I69" s="161"/>
      <c r="J69" s="161"/>
      <c r="K69" s="161"/>
    </row>
    <row r="70" spans="2:11" ht="15">
      <c r="B70" s="160"/>
      <c r="C70" s="161"/>
      <c r="D70" s="161"/>
      <c r="E70" s="161"/>
      <c r="F70" s="161"/>
      <c r="G70" s="161"/>
      <c r="H70" s="161"/>
      <c r="I70" s="161"/>
      <c r="J70" s="161"/>
      <c r="K70" s="161"/>
    </row>
    <row r="71" spans="2:11" ht="15">
      <c r="B71" s="160"/>
      <c r="C71" s="161"/>
      <c r="D71" s="161"/>
      <c r="E71" s="161"/>
      <c r="F71" s="161"/>
      <c r="G71" s="161"/>
      <c r="H71" s="161"/>
      <c r="I71" s="161"/>
      <c r="J71" s="161"/>
      <c r="K71" s="161"/>
    </row>
    <row r="72" spans="2:11" ht="15">
      <c r="B72" s="160"/>
      <c r="C72" s="161"/>
      <c r="D72" s="161"/>
      <c r="E72" s="161"/>
      <c r="F72" s="161"/>
      <c r="G72" s="161"/>
      <c r="H72" s="161"/>
      <c r="I72" s="161"/>
      <c r="J72" s="161"/>
      <c r="K72" s="161"/>
    </row>
    <row r="73" spans="2:11" ht="15">
      <c r="B73" s="160"/>
      <c r="C73" s="161"/>
      <c r="D73" s="161"/>
      <c r="E73" s="161"/>
      <c r="F73" s="161"/>
      <c r="G73" s="161"/>
      <c r="H73" s="161"/>
      <c r="I73" s="161"/>
      <c r="J73" s="161"/>
      <c r="K73" s="161"/>
    </row>
    <row r="74" spans="2:11" ht="15">
      <c r="B74" s="160"/>
      <c r="C74" s="161"/>
      <c r="D74" s="161"/>
      <c r="E74" s="161"/>
      <c r="F74" s="161"/>
      <c r="G74" s="161"/>
      <c r="H74" s="161"/>
      <c r="I74" s="161"/>
      <c r="J74" s="161"/>
      <c r="K74" s="161"/>
    </row>
    <row r="75" spans="2:11" ht="15">
      <c r="B75" s="160"/>
      <c r="C75" s="161"/>
      <c r="D75" s="161"/>
      <c r="E75" s="161"/>
      <c r="F75" s="161"/>
      <c r="G75" s="161"/>
      <c r="H75" s="161"/>
      <c r="I75" s="161"/>
      <c r="J75" s="161"/>
      <c r="K75" s="161"/>
    </row>
    <row r="76" spans="2:11" ht="15">
      <c r="B76" s="160"/>
      <c r="C76" s="161"/>
      <c r="D76" s="161"/>
      <c r="E76" s="161"/>
      <c r="F76" s="161"/>
      <c r="G76" s="161"/>
      <c r="H76" s="161"/>
      <c r="I76" s="161"/>
      <c r="J76" s="161"/>
      <c r="K76" s="161"/>
    </row>
    <row r="77" spans="2:11" ht="15">
      <c r="B77" s="160"/>
      <c r="C77" s="161"/>
      <c r="D77" s="161"/>
      <c r="E77" s="161"/>
      <c r="F77" s="161"/>
      <c r="G77" s="161"/>
      <c r="H77" s="161"/>
      <c r="I77" s="161"/>
      <c r="J77" s="161"/>
      <c r="K77" s="161"/>
    </row>
    <row r="78" spans="2:11" ht="15">
      <c r="B78" s="160"/>
      <c r="C78" s="161"/>
      <c r="D78" s="161"/>
      <c r="E78" s="161"/>
      <c r="F78" s="161"/>
      <c r="G78" s="161"/>
      <c r="H78" s="161"/>
      <c r="I78" s="161"/>
      <c r="J78" s="161"/>
      <c r="K78" s="161"/>
    </row>
    <row r="79" spans="2:11" ht="15">
      <c r="B79" s="160"/>
      <c r="C79" s="161"/>
      <c r="D79" s="161"/>
      <c r="E79" s="161"/>
      <c r="F79" s="161"/>
      <c r="G79" s="161"/>
      <c r="H79" s="161"/>
      <c r="I79" s="161"/>
      <c r="J79" s="161"/>
      <c r="K79" s="161"/>
    </row>
    <row r="80" spans="2:11" ht="15">
      <c r="B80" s="160"/>
      <c r="C80" s="161"/>
      <c r="D80" s="161"/>
      <c r="E80" s="161"/>
      <c r="F80" s="161"/>
      <c r="G80" s="161"/>
      <c r="H80" s="161"/>
      <c r="I80" s="161"/>
      <c r="J80" s="161"/>
      <c r="K80" s="161"/>
    </row>
    <row r="81" spans="2:11" ht="15">
      <c r="B81" s="160"/>
      <c r="C81" s="161"/>
      <c r="D81" s="161"/>
      <c r="E81" s="161"/>
      <c r="F81" s="161"/>
      <c r="G81" s="161"/>
      <c r="H81" s="161"/>
      <c r="I81" s="161"/>
      <c r="J81" s="161"/>
      <c r="K81" s="161"/>
    </row>
    <row r="82" spans="2:11" ht="15">
      <c r="B82" s="160"/>
      <c r="C82" s="161"/>
      <c r="D82" s="161"/>
      <c r="E82" s="161"/>
      <c r="F82" s="161"/>
      <c r="G82" s="161"/>
      <c r="H82" s="161"/>
      <c r="I82" s="161"/>
      <c r="J82" s="161"/>
      <c r="K82" s="161"/>
    </row>
    <row r="83" spans="2:11" ht="15">
      <c r="B83" s="160"/>
      <c r="C83" s="161"/>
      <c r="D83" s="161"/>
      <c r="E83" s="161"/>
      <c r="F83" s="161"/>
      <c r="G83" s="161"/>
      <c r="H83" s="161"/>
      <c r="I83" s="161"/>
      <c r="J83" s="161"/>
      <c r="K83" s="161"/>
    </row>
    <row r="84" spans="2:11" ht="15">
      <c r="B84" s="160"/>
      <c r="C84" s="161"/>
      <c r="D84" s="161"/>
      <c r="E84" s="161"/>
      <c r="F84" s="161"/>
      <c r="G84" s="161"/>
      <c r="H84" s="161"/>
      <c r="I84" s="161"/>
      <c r="J84" s="161"/>
      <c r="K84" s="161"/>
    </row>
    <row r="85" spans="2:11" ht="15">
      <c r="B85" s="160"/>
      <c r="C85" s="161"/>
      <c r="D85" s="161"/>
      <c r="E85" s="161"/>
      <c r="F85" s="161"/>
      <c r="G85" s="161"/>
      <c r="H85" s="161"/>
      <c r="I85" s="161"/>
      <c r="J85" s="161"/>
      <c r="K85" s="161"/>
    </row>
    <row r="86" spans="2:11" ht="15">
      <c r="B86" s="160"/>
      <c r="C86" s="161"/>
      <c r="D86" s="161"/>
      <c r="E86" s="161"/>
      <c r="F86" s="161"/>
      <c r="G86" s="161"/>
      <c r="H86" s="161"/>
      <c r="I86" s="161"/>
      <c r="J86" s="161"/>
      <c r="K86" s="161"/>
    </row>
    <row r="87" spans="2:11" ht="15">
      <c r="B87" s="160"/>
      <c r="C87" s="161"/>
      <c r="D87" s="161"/>
      <c r="E87" s="161"/>
      <c r="F87" s="161"/>
      <c r="G87" s="161"/>
      <c r="H87" s="161"/>
      <c r="I87" s="161"/>
      <c r="J87" s="161"/>
      <c r="K87" s="161"/>
    </row>
    <row r="88" spans="2:11" ht="15">
      <c r="B88" s="160"/>
      <c r="C88" s="161"/>
      <c r="D88" s="161"/>
      <c r="E88" s="161"/>
      <c r="F88" s="161"/>
      <c r="G88" s="161"/>
      <c r="H88" s="161"/>
      <c r="I88" s="161"/>
      <c r="J88" s="161"/>
      <c r="K88" s="161"/>
    </row>
    <row r="89" spans="2:11" ht="15">
      <c r="B89" s="160"/>
      <c r="C89" s="161"/>
      <c r="D89" s="161"/>
      <c r="E89" s="161"/>
      <c r="F89" s="161"/>
      <c r="G89" s="161"/>
      <c r="H89" s="161"/>
      <c r="I89" s="161"/>
      <c r="J89" s="161"/>
      <c r="K89" s="161"/>
    </row>
    <row r="90" spans="2:11" ht="15">
      <c r="B90" s="160"/>
      <c r="C90" s="161"/>
      <c r="D90" s="161"/>
      <c r="E90" s="161"/>
      <c r="F90" s="161"/>
      <c r="G90" s="161"/>
      <c r="H90" s="161"/>
      <c r="I90" s="161"/>
      <c r="J90" s="161"/>
      <c r="K90" s="161"/>
    </row>
    <row r="91" spans="2:11" ht="15">
      <c r="B91" s="160"/>
      <c r="C91" s="161"/>
      <c r="D91" s="161"/>
      <c r="E91" s="161"/>
      <c r="F91" s="161"/>
      <c r="G91" s="161"/>
      <c r="H91" s="161"/>
      <c r="I91" s="161"/>
      <c r="J91" s="161"/>
      <c r="K91" s="161"/>
    </row>
    <row r="92" spans="2:11" ht="15">
      <c r="B92" s="160"/>
      <c r="C92" s="161"/>
      <c r="D92" s="161"/>
      <c r="E92" s="161"/>
      <c r="F92" s="161"/>
      <c r="G92" s="161"/>
      <c r="H92" s="161"/>
      <c r="I92" s="161"/>
      <c r="J92" s="161"/>
      <c r="K92" s="161"/>
    </row>
    <row r="93" spans="2:11" ht="15">
      <c r="B93" s="160"/>
      <c r="C93" s="161"/>
      <c r="D93" s="161"/>
      <c r="E93" s="161"/>
      <c r="F93" s="161"/>
      <c r="G93" s="161"/>
      <c r="H93" s="161"/>
      <c r="I93" s="161"/>
      <c r="J93" s="161"/>
      <c r="K93" s="161"/>
    </row>
    <row r="94" spans="2:11" ht="15">
      <c r="B94" s="160"/>
      <c r="C94" s="161"/>
      <c r="D94" s="161"/>
      <c r="E94" s="161"/>
      <c r="F94" s="161"/>
      <c r="G94" s="161"/>
      <c r="H94" s="161"/>
      <c r="I94" s="161"/>
      <c r="J94" s="161"/>
      <c r="K94" s="161"/>
    </row>
    <row r="95" spans="2:11" ht="15">
      <c r="B95" s="160"/>
      <c r="C95" s="161"/>
      <c r="D95" s="161"/>
      <c r="E95" s="161"/>
      <c r="F95" s="161"/>
      <c r="G95" s="161"/>
      <c r="H95" s="161"/>
      <c r="I95" s="161"/>
      <c r="J95" s="161"/>
      <c r="K95" s="161"/>
    </row>
    <row r="96" spans="2:11" ht="15">
      <c r="B96" s="160"/>
      <c r="C96" s="161"/>
      <c r="D96" s="161"/>
      <c r="E96" s="161"/>
      <c r="F96" s="161"/>
      <c r="G96" s="161"/>
      <c r="H96" s="161"/>
      <c r="I96" s="161"/>
      <c r="J96" s="161"/>
      <c r="K96" s="161"/>
    </row>
    <row r="97" spans="2:11" ht="15">
      <c r="B97" s="160"/>
      <c r="C97" s="161"/>
      <c r="D97" s="161"/>
      <c r="E97" s="161"/>
      <c r="F97" s="161"/>
      <c r="G97" s="161"/>
      <c r="H97" s="161"/>
      <c r="I97" s="161"/>
      <c r="J97" s="161"/>
      <c r="K97" s="161"/>
    </row>
    <row r="98" spans="2:11" ht="15">
      <c r="B98" s="160"/>
      <c r="C98" s="161"/>
      <c r="D98" s="161"/>
      <c r="E98" s="161"/>
      <c r="F98" s="161"/>
      <c r="G98" s="161"/>
      <c r="H98" s="161"/>
      <c r="I98" s="161"/>
      <c r="J98" s="161"/>
      <c r="K98" s="161"/>
    </row>
    <row r="99" spans="2:11" ht="15">
      <c r="B99" s="160"/>
      <c r="C99" s="161"/>
      <c r="D99" s="161"/>
      <c r="E99" s="161"/>
      <c r="F99" s="161"/>
      <c r="G99" s="161"/>
      <c r="H99" s="161"/>
      <c r="I99" s="161"/>
      <c r="J99" s="161"/>
      <c r="K99" s="161"/>
    </row>
    <row r="100" spans="2:11" ht="15">
      <c r="B100" s="160"/>
      <c r="C100" s="161"/>
      <c r="D100" s="161"/>
      <c r="E100" s="161"/>
      <c r="F100" s="161"/>
      <c r="G100" s="161"/>
      <c r="H100" s="161"/>
      <c r="I100" s="161"/>
      <c r="J100" s="161"/>
      <c r="K100" s="161"/>
    </row>
    <row r="101" spans="2:11" ht="15">
      <c r="B101" s="160"/>
      <c r="C101" s="161"/>
      <c r="D101" s="161"/>
      <c r="E101" s="161"/>
      <c r="F101" s="161"/>
      <c r="G101" s="161"/>
      <c r="H101" s="161"/>
      <c r="I101" s="161"/>
      <c r="J101" s="161"/>
      <c r="K101" s="161"/>
    </row>
    <row r="102" spans="2:11" ht="15">
      <c r="B102" s="160"/>
      <c r="C102" s="161"/>
      <c r="D102" s="161"/>
      <c r="E102" s="161"/>
      <c r="F102" s="161"/>
      <c r="G102" s="161"/>
      <c r="H102" s="161"/>
      <c r="I102" s="161"/>
      <c r="J102" s="161"/>
      <c r="K102" s="161"/>
    </row>
    <row r="103" spans="2:11" ht="15">
      <c r="B103" s="160"/>
      <c r="C103" s="161"/>
      <c r="D103" s="161"/>
      <c r="E103" s="161"/>
      <c r="F103" s="161"/>
      <c r="G103" s="161"/>
      <c r="H103" s="161"/>
      <c r="I103" s="161"/>
      <c r="J103" s="161"/>
      <c r="K103" s="161"/>
    </row>
    <row r="104" spans="2:11" ht="15">
      <c r="B104" s="160"/>
      <c r="C104" s="161"/>
      <c r="D104" s="161"/>
      <c r="E104" s="161"/>
      <c r="F104" s="161"/>
      <c r="G104" s="161"/>
      <c r="H104" s="161"/>
      <c r="I104" s="161"/>
      <c r="J104" s="161"/>
      <c r="K104" s="161"/>
    </row>
    <row r="105" spans="2:11" ht="15">
      <c r="B105" s="160"/>
      <c r="C105" s="161"/>
      <c r="D105" s="161"/>
      <c r="E105" s="161"/>
      <c r="F105" s="161"/>
      <c r="G105" s="161"/>
      <c r="H105" s="161"/>
      <c r="I105" s="161"/>
      <c r="J105" s="161"/>
      <c r="K105" s="161"/>
    </row>
    <row r="106" spans="2:11" ht="15">
      <c r="B106" s="160"/>
      <c r="C106" s="161"/>
      <c r="D106" s="161"/>
      <c r="E106" s="161"/>
      <c r="F106" s="161"/>
      <c r="G106" s="161"/>
      <c r="H106" s="161"/>
      <c r="I106" s="161"/>
      <c r="J106" s="161"/>
      <c r="K106" s="161"/>
    </row>
    <row r="107" spans="2:11" ht="15">
      <c r="B107" s="160"/>
      <c r="C107" s="161"/>
      <c r="D107" s="161"/>
      <c r="E107" s="161"/>
      <c r="F107" s="161"/>
      <c r="G107" s="161"/>
      <c r="H107" s="161"/>
      <c r="I107" s="161"/>
      <c r="J107" s="161"/>
      <c r="K107" s="161"/>
    </row>
    <row r="108" spans="2:11" ht="15">
      <c r="B108" s="160"/>
      <c r="C108" s="161"/>
      <c r="D108" s="161"/>
      <c r="E108" s="161"/>
      <c r="F108" s="161"/>
      <c r="G108" s="161"/>
      <c r="H108" s="161"/>
      <c r="I108" s="161"/>
      <c r="J108" s="161"/>
      <c r="K108" s="161"/>
    </row>
    <row r="109" spans="2:11" ht="15">
      <c r="B109" s="160"/>
      <c r="C109" s="161"/>
      <c r="D109" s="161"/>
      <c r="E109" s="161"/>
      <c r="F109" s="161"/>
      <c r="G109" s="161"/>
      <c r="H109" s="161"/>
      <c r="I109" s="161"/>
      <c r="J109" s="161"/>
      <c r="K109" s="161"/>
    </row>
    <row r="110" spans="2:11" ht="15">
      <c r="B110" s="160"/>
      <c r="C110" s="161"/>
      <c r="D110" s="161"/>
      <c r="E110" s="161"/>
      <c r="F110" s="161"/>
      <c r="G110" s="161"/>
      <c r="H110" s="161"/>
      <c r="I110" s="161"/>
      <c r="J110" s="161"/>
      <c r="K110" s="161"/>
    </row>
    <row r="111" spans="2:11" ht="15">
      <c r="B111" s="160"/>
      <c r="C111" s="161"/>
      <c r="D111" s="161"/>
      <c r="E111" s="161"/>
      <c r="F111" s="161"/>
      <c r="G111" s="161"/>
      <c r="H111" s="161"/>
      <c r="I111" s="161"/>
      <c r="J111" s="161"/>
      <c r="K111" s="161"/>
    </row>
    <row r="112" spans="2:11" ht="15">
      <c r="B112" s="160"/>
      <c r="C112" s="161"/>
      <c r="D112" s="161"/>
      <c r="E112" s="161"/>
      <c r="F112" s="161"/>
      <c r="G112" s="161"/>
      <c r="H112" s="161"/>
      <c r="I112" s="161"/>
      <c r="J112" s="161"/>
      <c r="K112" s="161"/>
    </row>
    <row r="113" spans="2:11" ht="15">
      <c r="B113" s="160"/>
      <c r="C113" s="161"/>
      <c r="D113" s="161"/>
      <c r="E113" s="161"/>
      <c r="F113" s="161"/>
      <c r="G113" s="161"/>
      <c r="H113" s="161"/>
      <c r="I113" s="161"/>
      <c r="J113" s="161"/>
      <c r="K113" s="161"/>
    </row>
    <row r="114" spans="2:11" ht="15">
      <c r="B114" s="160"/>
      <c r="C114" s="161"/>
      <c r="D114" s="161"/>
      <c r="E114" s="161"/>
      <c r="F114" s="161"/>
      <c r="G114" s="161"/>
      <c r="H114" s="161"/>
      <c r="I114" s="161"/>
      <c r="J114" s="161"/>
      <c r="K114" s="161"/>
    </row>
    <row r="115" spans="2:11" ht="15">
      <c r="B115" s="160"/>
      <c r="C115" s="161"/>
      <c r="D115" s="161"/>
      <c r="E115" s="161"/>
      <c r="F115" s="161"/>
      <c r="G115" s="161"/>
      <c r="H115" s="161"/>
      <c r="I115" s="161"/>
      <c r="J115" s="161"/>
      <c r="K115" s="161"/>
    </row>
    <row r="116" spans="2:11" ht="15">
      <c r="B116" s="160"/>
      <c r="C116" s="161"/>
      <c r="D116" s="161"/>
      <c r="E116" s="161"/>
      <c r="F116" s="161"/>
      <c r="G116" s="161"/>
      <c r="H116" s="161"/>
      <c r="I116" s="161"/>
      <c r="J116" s="161"/>
      <c r="K116" s="161"/>
    </row>
    <row r="117" spans="2:11" ht="15">
      <c r="B117" s="160"/>
      <c r="C117" s="161"/>
      <c r="D117" s="161"/>
      <c r="E117" s="161"/>
      <c r="F117" s="161"/>
      <c r="G117" s="161"/>
      <c r="H117" s="161"/>
      <c r="I117" s="161"/>
      <c r="J117" s="161"/>
      <c r="K117" s="161"/>
    </row>
    <row r="118" spans="2:11" ht="15">
      <c r="B118" s="160"/>
      <c r="C118" s="161"/>
      <c r="D118" s="161"/>
      <c r="E118" s="161"/>
      <c r="F118" s="161"/>
      <c r="G118" s="161"/>
      <c r="H118" s="161"/>
      <c r="I118" s="161"/>
      <c r="J118" s="161"/>
      <c r="K118" s="161"/>
    </row>
    <row r="119" spans="2:11" ht="15">
      <c r="B119" s="160"/>
      <c r="C119" s="161"/>
      <c r="D119" s="161"/>
      <c r="E119" s="161"/>
      <c r="F119" s="161"/>
      <c r="G119" s="161"/>
      <c r="H119" s="161"/>
      <c r="I119" s="161"/>
      <c r="J119" s="161"/>
      <c r="K119" s="161"/>
    </row>
    <row r="120" spans="2:11" ht="15">
      <c r="B120" s="160"/>
      <c r="C120" s="161"/>
      <c r="D120" s="161"/>
      <c r="E120" s="161"/>
      <c r="F120" s="161"/>
      <c r="G120" s="161"/>
      <c r="H120" s="161"/>
      <c r="I120" s="161"/>
      <c r="J120" s="161"/>
      <c r="K120" s="161"/>
    </row>
    <row r="121" spans="2:11" ht="15">
      <c r="B121" s="160"/>
      <c r="C121" s="161"/>
      <c r="D121" s="161"/>
      <c r="E121" s="161"/>
      <c r="F121" s="161"/>
      <c r="G121" s="161"/>
      <c r="H121" s="161"/>
      <c r="I121" s="161"/>
      <c r="J121" s="161"/>
      <c r="K121" s="161"/>
    </row>
    <row r="122" spans="2:11" ht="15">
      <c r="B122" s="160"/>
      <c r="C122" s="161"/>
      <c r="D122" s="161"/>
      <c r="E122" s="161"/>
      <c r="F122" s="161"/>
      <c r="G122" s="161"/>
      <c r="H122" s="161"/>
      <c r="I122" s="161"/>
      <c r="J122" s="161"/>
      <c r="K122" s="161"/>
    </row>
    <row r="123" spans="2:11" ht="15">
      <c r="B123" s="160"/>
      <c r="C123" s="161"/>
      <c r="D123" s="161"/>
      <c r="E123" s="161"/>
      <c r="F123" s="161"/>
      <c r="G123" s="161"/>
      <c r="H123" s="161"/>
      <c r="I123" s="161"/>
      <c r="J123" s="161"/>
      <c r="K123" s="161"/>
    </row>
    <row r="124" spans="2:11" ht="15">
      <c r="B124" s="160"/>
      <c r="C124" s="161"/>
      <c r="D124" s="161"/>
      <c r="E124" s="161"/>
      <c r="F124" s="161"/>
      <c r="G124" s="161"/>
      <c r="H124" s="161"/>
      <c r="I124" s="161"/>
      <c r="J124" s="161"/>
      <c r="K124" s="161"/>
    </row>
    <row r="125" spans="2:11" ht="15">
      <c r="B125" s="160"/>
      <c r="C125" s="161"/>
      <c r="D125" s="161"/>
      <c r="E125" s="161"/>
      <c r="F125" s="161"/>
      <c r="G125" s="161"/>
      <c r="H125" s="161"/>
      <c r="I125" s="161"/>
      <c r="J125" s="161"/>
      <c r="K125" s="161"/>
    </row>
    <row r="126" spans="2:11" ht="15">
      <c r="B126" s="160"/>
      <c r="C126" s="161"/>
      <c r="D126" s="161"/>
      <c r="E126" s="161"/>
      <c r="F126" s="161"/>
      <c r="G126" s="161"/>
      <c r="H126" s="161"/>
      <c r="I126" s="161"/>
      <c r="J126" s="161"/>
      <c r="K126" s="161"/>
    </row>
    <row r="127" spans="2:11" ht="15">
      <c r="B127" s="160"/>
      <c r="C127" s="161"/>
      <c r="D127" s="161"/>
      <c r="E127" s="161"/>
      <c r="F127" s="161"/>
      <c r="G127" s="161"/>
      <c r="H127" s="161"/>
      <c r="I127" s="161"/>
      <c r="J127" s="161"/>
      <c r="K127" s="161"/>
    </row>
    <row r="128" spans="2:11" ht="15">
      <c r="B128" s="160"/>
      <c r="C128" s="161"/>
      <c r="D128" s="161"/>
      <c r="E128" s="161"/>
      <c r="F128" s="161"/>
      <c r="G128" s="161"/>
      <c r="H128" s="161"/>
      <c r="I128" s="161"/>
      <c r="J128" s="161"/>
      <c r="K128" s="161"/>
    </row>
    <row r="129" spans="2:11" ht="15">
      <c r="B129" s="160"/>
      <c r="C129" s="161"/>
      <c r="D129" s="161"/>
      <c r="E129" s="161"/>
      <c r="F129" s="161"/>
      <c r="G129" s="161"/>
      <c r="H129" s="161"/>
      <c r="I129" s="161"/>
      <c r="J129" s="161"/>
      <c r="K129" s="161"/>
    </row>
    <row r="130" spans="2:11" ht="15">
      <c r="B130" s="160"/>
      <c r="C130" s="161"/>
      <c r="D130" s="161"/>
      <c r="E130" s="161"/>
      <c r="F130" s="161"/>
      <c r="G130" s="161"/>
      <c r="H130" s="161"/>
      <c r="I130" s="161"/>
      <c r="J130" s="161"/>
      <c r="K130" s="161"/>
    </row>
    <row r="131" spans="2:11" ht="15">
      <c r="B131" s="160"/>
      <c r="C131" s="161"/>
      <c r="D131" s="161"/>
      <c r="E131" s="161"/>
      <c r="F131" s="161"/>
      <c r="G131" s="161"/>
      <c r="H131" s="161"/>
      <c r="I131" s="161"/>
      <c r="J131" s="161"/>
      <c r="K131" s="161"/>
    </row>
    <row r="132" spans="2:11" ht="15">
      <c r="B132" s="160"/>
      <c r="C132" s="161"/>
      <c r="D132" s="161"/>
      <c r="E132" s="161"/>
      <c r="F132" s="161"/>
      <c r="G132" s="161"/>
      <c r="H132" s="161"/>
      <c r="I132" s="161"/>
      <c r="J132" s="161"/>
      <c r="K132" s="161"/>
    </row>
    <row r="133" spans="2:11" ht="15">
      <c r="B133" s="160"/>
      <c r="C133" s="161"/>
      <c r="D133" s="161"/>
      <c r="E133" s="161"/>
      <c r="F133" s="161"/>
      <c r="G133" s="161"/>
      <c r="H133" s="161"/>
      <c r="I133" s="161"/>
      <c r="J133" s="161"/>
      <c r="K133" s="161"/>
    </row>
    <row r="134" spans="2:11" ht="15">
      <c r="B134" s="160"/>
      <c r="C134" s="161"/>
      <c r="D134" s="161"/>
      <c r="E134" s="161"/>
      <c r="F134" s="161"/>
      <c r="G134" s="161"/>
      <c r="H134" s="161"/>
      <c r="I134" s="161"/>
      <c r="J134" s="161"/>
      <c r="K134" s="161"/>
    </row>
    <row r="135" spans="2:11" ht="15">
      <c r="B135" s="160"/>
      <c r="C135" s="161"/>
      <c r="D135" s="161"/>
      <c r="E135" s="161"/>
      <c r="F135" s="161"/>
      <c r="G135" s="161"/>
      <c r="H135" s="161"/>
      <c r="I135" s="161"/>
      <c r="J135" s="161"/>
      <c r="K135" s="161"/>
    </row>
    <row r="136" spans="2:11" ht="15">
      <c r="B136" s="160"/>
      <c r="C136" s="161"/>
      <c r="D136" s="161"/>
      <c r="E136" s="161"/>
      <c r="F136" s="161"/>
      <c r="G136" s="161"/>
      <c r="H136" s="161"/>
      <c r="I136" s="161"/>
      <c r="J136" s="161"/>
      <c r="K136" s="161"/>
    </row>
    <row r="137" spans="2:11" ht="15">
      <c r="B137" s="160"/>
      <c r="C137" s="161"/>
      <c r="D137" s="161"/>
      <c r="E137" s="161"/>
      <c r="F137" s="161"/>
      <c r="G137" s="161"/>
      <c r="H137" s="161"/>
      <c r="I137" s="161"/>
      <c r="J137" s="161"/>
      <c r="K137" s="161"/>
    </row>
    <row r="138" spans="2:11" ht="15">
      <c r="B138" s="160"/>
      <c r="C138" s="161"/>
      <c r="D138" s="161"/>
      <c r="E138" s="161"/>
      <c r="F138" s="161"/>
      <c r="G138" s="161"/>
      <c r="H138" s="161"/>
      <c r="I138" s="161"/>
      <c r="J138" s="161"/>
      <c r="K138" s="161"/>
    </row>
    <row r="139" spans="2:11" ht="15">
      <c r="B139" s="160"/>
      <c r="C139" s="161"/>
      <c r="D139" s="161"/>
      <c r="E139" s="161"/>
      <c r="F139" s="161"/>
      <c r="G139" s="161"/>
      <c r="H139" s="161"/>
      <c r="I139" s="161"/>
      <c r="J139" s="161"/>
      <c r="K139" s="161"/>
    </row>
    <row r="140" spans="2:11" ht="15">
      <c r="B140" s="160"/>
      <c r="C140" s="161"/>
      <c r="D140" s="161"/>
      <c r="E140" s="161"/>
      <c r="F140" s="161"/>
      <c r="G140" s="161"/>
      <c r="H140" s="161"/>
      <c r="I140" s="161"/>
      <c r="J140" s="161"/>
      <c r="K140" s="161"/>
    </row>
    <row r="141" spans="2:11" ht="15">
      <c r="B141" s="160"/>
      <c r="C141" s="161"/>
      <c r="D141" s="161"/>
      <c r="E141" s="161"/>
      <c r="F141" s="161"/>
      <c r="G141" s="161"/>
      <c r="H141" s="161"/>
      <c r="I141" s="161"/>
      <c r="J141" s="161"/>
      <c r="K141" s="161"/>
    </row>
    <row r="142" spans="2:11" ht="15">
      <c r="B142" s="160"/>
      <c r="C142" s="161"/>
      <c r="D142" s="161"/>
      <c r="E142" s="161"/>
      <c r="F142" s="161"/>
      <c r="G142" s="161"/>
      <c r="H142" s="161"/>
      <c r="I142" s="161"/>
      <c r="J142" s="161"/>
      <c r="K142" s="161"/>
    </row>
    <row r="143" spans="2:11" ht="15">
      <c r="B143" s="160"/>
      <c r="C143" s="161"/>
      <c r="D143" s="161"/>
      <c r="E143" s="161"/>
      <c r="F143" s="161"/>
      <c r="G143" s="161"/>
      <c r="H143" s="161"/>
      <c r="I143" s="161"/>
      <c r="J143" s="161"/>
      <c r="K143" s="161"/>
    </row>
    <row r="144" spans="2:11" ht="15">
      <c r="B144" s="160"/>
      <c r="C144" s="161"/>
      <c r="D144" s="161"/>
      <c r="E144" s="161"/>
      <c r="F144" s="161"/>
      <c r="G144" s="161"/>
      <c r="H144" s="161"/>
      <c r="I144" s="161"/>
      <c r="J144" s="161"/>
      <c r="K144" s="161"/>
    </row>
    <row r="145" spans="2:11" ht="15">
      <c r="B145" s="160"/>
      <c r="C145" s="161"/>
      <c r="D145" s="161"/>
      <c r="E145" s="161"/>
      <c r="F145" s="161"/>
      <c r="G145" s="161"/>
      <c r="H145" s="161"/>
      <c r="I145" s="161"/>
      <c r="J145" s="161"/>
      <c r="K145" s="161"/>
    </row>
    <row r="146" spans="2:11" ht="15">
      <c r="B146" s="160"/>
      <c r="C146" s="161"/>
      <c r="D146" s="161"/>
      <c r="E146" s="161"/>
      <c r="F146" s="161"/>
      <c r="G146" s="161"/>
      <c r="H146" s="161"/>
      <c r="I146" s="161"/>
      <c r="J146" s="161"/>
      <c r="K146" s="161"/>
    </row>
    <row r="147" spans="2:11" ht="15">
      <c r="B147" s="160"/>
      <c r="C147" s="161"/>
      <c r="D147" s="161"/>
      <c r="E147" s="161"/>
      <c r="F147" s="161"/>
      <c r="G147" s="161"/>
      <c r="H147" s="161"/>
      <c r="I147" s="161"/>
      <c r="J147" s="161"/>
      <c r="K147" s="161"/>
    </row>
    <row r="148" spans="2:11" ht="15">
      <c r="B148" s="160"/>
      <c r="C148" s="161"/>
      <c r="D148" s="161"/>
      <c r="E148" s="161"/>
      <c r="F148" s="161"/>
      <c r="G148" s="161"/>
      <c r="H148" s="161"/>
      <c r="I148" s="161"/>
      <c r="J148" s="161"/>
      <c r="K148" s="161"/>
    </row>
    <row r="149" spans="2:11" ht="15">
      <c r="B149" s="160"/>
      <c r="C149" s="161"/>
      <c r="D149" s="161"/>
      <c r="E149" s="161"/>
      <c r="F149" s="161"/>
      <c r="G149" s="161"/>
      <c r="H149" s="161"/>
      <c r="I149" s="161"/>
      <c r="J149" s="161"/>
      <c r="K149" s="161"/>
    </row>
    <row r="150" spans="2:11" ht="15">
      <c r="B150" s="160"/>
      <c r="C150" s="161"/>
      <c r="D150" s="161"/>
      <c r="E150" s="161"/>
      <c r="F150" s="161"/>
      <c r="G150" s="161"/>
      <c r="H150" s="161"/>
      <c r="I150" s="161"/>
      <c r="J150" s="161"/>
      <c r="K150" s="161"/>
    </row>
    <row r="151" spans="2:11" ht="15">
      <c r="B151" s="160"/>
      <c r="C151" s="161"/>
      <c r="D151" s="161"/>
      <c r="E151" s="161"/>
      <c r="F151" s="161"/>
      <c r="G151" s="161"/>
      <c r="H151" s="161"/>
      <c r="I151" s="161"/>
      <c r="J151" s="161"/>
      <c r="K151" s="161"/>
    </row>
    <row r="152" spans="2:11" ht="15">
      <c r="B152" s="160"/>
      <c r="C152" s="161"/>
      <c r="D152" s="161"/>
      <c r="E152" s="161"/>
      <c r="F152" s="161"/>
      <c r="G152" s="161"/>
      <c r="H152" s="161"/>
      <c r="I152" s="161"/>
      <c r="J152" s="161"/>
      <c r="K152" s="161"/>
    </row>
    <row r="153" spans="2:11" ht="15">
      <c r="B153" s="160"/>
      <c r="C153" s="161"/>
      <c r="D153" s="161"/>
      <c r="E153" s="161"/>
      <c r="F153" s="161"/>
      <c r="G153" s="161"/>
      <c r="H153" s="161"/>
      <c r="I153" s="161"/>
      <c r="J153" s="161"/>
      <c r="K153" s="161"/>
    </row>
    <row r="154" spans="2:11" ht="15">
      <c r="B154" s="160"/>
      <c r="C154" s="161"/>
      <c r="D154" s="161"/>
      <c r="E154" s="161"/>
      <c r="F154" s="161"/>
      <c r="G154" s="161"/>
      <c r="H154" s="161"/>
      <c r="I154" s="161"/>
      <c r="J154" s="161"/>
      <c r="K154" s="161"/>
    </row>
    <row r="155" spans="2:11" ht="15">
      <c r="B155" s="160"/>
      <c r="C155" s="161"/>
      <c r="D155" s="161"/>
      <c r="E155" s="161"/>
      <c r="F155" s="161"/>
      <c r="G155" s="161"/>
      <c r="H155" s="161"/>
      <c r="I155" s="161"/>
      <c r="J155" s="161"/>
      <c r="K155" s="161"/>
    </row>
    <row r="156" spans="2:11" ht="15">
      <c r="B156" s="160"/>
      <c r="C156" s="161"/>
      <c r="D156" s="161"/>
      <c r="E156" s="161"/>
      <c r="F156" s="161"/>
      <c r="G156" s="161"/>
      <c r="H156" s="161"/>
      <c r="I156" s="161"/>
      <c r="J156" s="161"/>
      <c r="K156" s="161"/>
    </row>
    <row r="157" spans="2:11" ht="15">
      <c r="B157" s="160"/>
      <c r="C157" s="161"/>
      <c r="D157" s="161"/>
      <c r="E157" s="161"/>
      <c r="F157" s="161"/>
      <c r="G157" s="161"/>
      <c r="H157" s="161"/>
      <c r="I157" s="161"/>
      <c r="J157" s="161"/>
      <c r="K157" s="161"/>
    </row>
    <row r="158" spans="2:11" ht="15">
      <c r="B158" s="160"/>
      <c r="C158" s="161"/>
      <c r="D158" s="161"/>
      <c r="E158" s="161"/>
      <c r="F158" s="161"/>
      <c r="G158" s="161"/>
      <c r="H158" s="161"/>
      <c r="I158" s="161"/>
      <c r="J158" s="161"/>
      <c r="K158" s="161"/>
    </row>
    <row r="159" spans="2:11" ht="15">
      <c r="B159" s="160"/>
      <c r="C159" s="161"/>
      <c r="D159" s="161"/>
      <c r="E159" s="161"/>
      <c r="F159" s="161"/>
      <c r="G159" s="161"/>
      <c r="H159" s="161"/>
      <c r="I159" s="161"/>
      <c r="J159" s="161"/>
      <c r="K159" s="161"/>
    </row>
    <row r="160" spans="2:11" ht="15">
      <c r="B160" s="160"/>
      <c r="C160" s="161"/>
      <c r="D160" s="161"/>
      <c r="E160" s="161"/>
      <c r="F160" s="161"/>
      <c r="G160" s="161"/>
      <c r="H160" s="161"/>
      <c r="I160" s="161"/>
      <c r="J160" s="161"/>
      <c r="K160" s="161"/>
    </row>
    <row r="161" spans="2:11" ht="15">
      <c r="B161" s="160"/>
      <c r="C161" s="161"/>
      <c r="D161" s="161"/>
      <c r="E161" s="161"/>
      <c r="F161" s="161"/>
      <c r="G161" s="161"/>
      <c r="H161" s="161"/>
      <c r="I161" s="161"/>
      <c r="J161" s="161"/>
      <c r="K161" s="161"/>
    </row>
    <row r="162" spans="2:11" ht="15">
      <c r="B162" s="160"/>
      <c r="C162" s="161"/>
      <c r="D162" s="161"/>
      <c r="E162" s="161"/>
      <c r="F162" s="161"/>
      <c r="G162" s="161"/>
      <c r="H162" s="161"/>
      <c r="I162" s="161"/>
      <c r="J162" s="161"/>
      <c r="K162" s="161"/>
    </row>
    <row r="163" spans="2:11" ht="15">
      <c r="B163" s="160"/>
      <c r="C163" s="161"/>
      <c r="D163" s="161"/>
      <c r="E163" s="161"/>
      <c r="F163" s="161"/>
      <c r="G163" s="161"/>
      <c r="H163" s="161"/>
      <c r="I163" s="161"/>
      <c r="J163" s="161"/>
      <c r="K163" s="161"/>
    </row>
    <row r="164" spans="2:11" ht="15">
      <c r="B164" s="160"/>
      <c r="C164" s="161"/>
      <c r="D164" s="161"/>
      <c r="E164" s="161"/>
      <c r="F164" s="161"/>
      <c r="G164" s="161"/>
      <c r="H164" s="161"/>
      <c r="I164" s="161"/>
      <c r="J164" s="161"/>
      <c r="K164" s="161"/>
    </row>
    <row r="165" spans="2:11" ht="15">
      <c r="B165" s="160"/>
      <c r="C165" s="161"/>
      <c r="D165" s="161"/>
      <c r="E165" s="161"/>
      <c r="F165" s="161"/>
      <c r="G165" s="161"/>
      <c r="H165" s="161"/>
      <c r="I165" s="161"/>
      <c r="J165" s="161"/>
      <c r="K165" s="161"/>
    </row>
    <row r="166" spans="2:11" ht="15">
      <c r="B166" s="160"/>
      <c r="C166" s="161"/>
      <c r="D166" s="161"/>
      <c r="E166" s="161"/>
      <c r="F166" s="161"/>
      <c r="G166" s="161"/>
      <c r="H166" s="161"/>
      <c r="I166" s="161"/>
      <c r="J166" s="161"/>
      <c r="K166" s="161"/>
    </row>
    <row r="167" spans="2:11" ht="15">
      <c r="B167" s="160"/>
      <c r="C167" s="161"/>
      <c r="D167" s="161"/>
      <c r="E167" s="161"/>
      <c r="F167" s="161"/>
      <c r="G167" s="161"/>
      <c r="H167" s="161"/>
      <c r="I167" s="161"/>
      <c r="J167" s="161"/>
      <c r="K167" s="161"/>
    </row>
    <row r="168" spans="2:11" ht="15">
      <c r="B168" s="160"/>
      <c r="C168" s="161"/>
      <c r="D168" s="161"/>
      <c r="E168" s="161"/>
      <c r="F168" s="161"/>
      <c r="G168" s="161"/>
      <c r="H168" s="161"/>
      <c r="I168" s="161"/>
      <c r="J168" s="161"/>
      <c r="K168" s="161"/>
    </row>
    <row r="169" spans="2:11" ht="15">
      <c r="B169" s="160"/>
      <c r="C169" s="161"/>
      <c r="D169" s="161"/>
      <c r="E169" s="161"/>
      <c r="F169" s="161"/>
      <c r="G169" s="161"/>
      <c r="H169" s="161"/>
      <c r="I169" s="161"/>
      <c r="J169" s="161"/>
      <c r="K169" s="161"/>
    </row>
    <row r="170" spans="2:11" ht="15">
      <c r="B170" s="160"/>
      <c r="C170" s="161"/>
      <c r="D170" s="161"/>
      <c r="E170" s="161"/>
      <c r="F170" s="161"/>
      <c r="G170" s="161"/>
      <c r="H170" s="161"/>
      <c r="I170" s="161"/>
      <c r="J170" s="161"/>
      <c r="K170" s="161"/>
    </row>
    <row r="171" spans="2:11" ht="15">
      <c r="B171" s="160"/>
      <c r="C171" s="161"/>
      <c r="D171" s="161"/>
      <c r="E171" s="161"/>
      <c r="F171" s="161"/>
      <c r="G171" s="161"/>
      <c r="H171" s="161"/>
      <c r="I171" s="161"/>
      <c r="J171" s="161"/>
      <c r="K171" s="161"/>
    </row>
    <row r="172" spans="2:11" ht="15">
      <c r="B172" s="160"/>
      <c r="C172" s="161"/>
      <c r="D172" s="161"/>
      <c r="E172" s="161"/>
      <c r="F172" s="161"/>
      <c r="G172" s="161"/>
      <c r="H172" s="161"/>
      <c r="I172" s="161"/>
      <c r="J172" s="161"/>
      <c r="K172" s="161"/>
    </row>
    <row r="173" spans="2:11" ht="15">
      <c r="B173" s="160"/>
      <c r="C173" s="161"/>
      <c r="D173" s="161"/>
      <c r="E173" s="161"/>
      <c r="F173" s="161"/>
      <c r="G173" s="161"/>
      <c r="H173" s="161"/>
      <c r="I173" s="161"/>
      <c r="J173" s="161"/>
      <c r="K173" s="161"/>
    </row>
    <row r="174" spans="2:11" ht="15">
      <c r="B174" s="160"/>
      <c r="C174" s="161"/>
      <c r="D174" s="161"/>
      <c r="E174" s="161"/>
      <c r="F174" s="161"/>
      <c r="G174" s="161"/>
      <c r="H174" s="161"/>
      <c r="I174" s="161"/>
      <c r="J174" s="161"/>
      <c r="K174" s="161"/>
    </row>
    <row r="175" spans="2:11" ht="15">
      <c r="B175" s="160"/>
      <c r="C175" s="161"/>
      <c r="D175" s="161"/>
      <c r="E175" s="161"/>
      <c r="F175" s="161"/>
      <c r="G175" s="161"/>
      <c r="H175" s="161"/>
      <c r="I175" s="161"/>
      <c r="J175" s="161"/>
      <c r="K175" s="161"/>
    </row>
    <row r="176" spans="2:11" ht="15">
      <c r="B176" s="160"/>
      <c r="C176" s="161"/>
      <c r="D176" s="161"/>
      <c r="E176" s="161"/>
      <c r="F176" s="161"/>
      <c r="G176" s="161"/>
      <c r="H176" s="161"/>
      <c r="I176" s="161"/>
      <c r="J176" s="161"/>
      <c r="K176" s="161"/>
    </row>
    <row r="177" spans="2:11" ht="15">
      <c r="B177" s="160"/>
      <c r="C177" s="161"/>
      <c r="D177" s="161"/>
      <c r="E177" s="161"/>
      <c r="F177" s="161"/>
      <c r="G177" s="161"/>
      <c r="H177" s="161"/>
      <c r="I177" s="161"/>
      <c r="J177" s="161"/>
      <c r="K177" s="161"/>
    </row>
    <row r="178" spans="2:11" ht="15">
      <c r="B178" s="160"/>
      <c r="C178" s="161"/>
      <c r="D178" s="161"/>
      <c r="E178" s="161"/>
      <c r="F178" s="161"/>
      <c r="G178" s="161"/>
      <c r="H178" s="161"/>
      <c r="I178" s="161"/>
      <c r="J178" s="161"/>
      <c r="K178" s="161"/>
    </row>
    <row r="179" spans="2:11" ht="15">
      <c r="B179" s="160"/>
      <c r="C179" s="161"/>
      <c r="D179" s="161"/>
      <c r="E179" s="161"/>
      <c r="F179" s="161"/>
      <c r="G179" s="161"/>
      <c r="H179" s="161"/>
      <c r="I179" s="161"/>
      <c r="J179" s="161"/>
      <c r="K179" s="161"/>
    </row>
    <row r="180" spans="2:11" ht="15">
      <c r="B180" s="160"/>
      <c r="C180" s="161"/>
      <c r="D180" s="161"/>
      <c r="E180" s="161"/>
      <c r="F180" s="161"/>
      <c r="G180" s="161"/>
      <c r="H180" s="161"/>
      <c r="I180" s="161"/>
      <c r="J180" s="161"/>
      <c r="K180" s="161"/>
    </row>
    <row r="181" spans="2:11" ht="15">
      <c r="B181" s="160"/>
      <c r="C181" s="161"/>
      <c r="D181" s="161"/>
      <c r="E181" s="161"/>
      <c r="F181" s="161"/>
      <c r="G181" s="161"/>
      <c r="H181" s="161"/>
      <c r="I181" s="161"/>
      <c r="J181" s="161"/>
      <c r="K181" s="161"/>
    </row>
    <row r="182" spans="2:11" ht="15">
      <c r="B182" s="160"/>
      <c r="C182" s="161"/>
      <c r="D182" s="161"/>
      <c r="E182" s="161"/>
      <c r="F182" s="161"/>
      <c r="G182" s="161"/>
      <c r="H182" s="161"/>
      <c r="I182" s="161"/>
      <c r="J182" s="161"/>
      <c r="K182" s="161"/>
    </row>
    <row r="183" spans="2:11" ht="15">
      <c r="B183" s="160"/>
      <c r="C183" s="161"/>
      <c r="D183" s="161"/>
      <c r="E183" s="161"/>
      <c r="F183" s="161"/>
      <c r="G183" s="161"/>
      <c r="H183" s="161"/>
      <c r="I183" s="161"/>
      <c r="J183" s="161"/>
      <c r="K183" s="161"/>
    </row>
    <row r="184" spans="2:11" ht="15">
      <c r="B184" s="160"/>
      <c r="C184" s="161"/>
      <c r="D184" s="161"/>
      <c r="E184" s="161"/>
      <c r="F184" s="161"/>
      <c r="G184" s="161"/>
      <c r="H184" s="161"/>
      <c r="I184" s="161"/>
      <c r="J184" s="161"/>
      <c r="K184" s="161"/>
    </row>
    <row r="185" spans="2:11" ht="15">
      <c r="B185" s="160"/>
      <c r="C185" s="161"/>
      <c r="D185" s="161"/>
      <c r="E185" s="161"/>
      <c r="F185" s="161"/>
      <c r="G185" s="161"/>
      <c r="H185" s="161"/>
      <c r="I185" s="161"/>
      <c r="J185" s="161"/>
      <c r="K185" s="161"/>
    </row>
    <row r="186" spans="2:11" ht="15">
      <c r="B186" s="160"/>
      <c r="C186" s="161"/>
      <c r="D186" s="161"/>
      <c r="E186" s="161"/>
      <c r="F186" s="161"/>
      <c r="G186" s="161"/>
      <c r="H186" s="161"/>
      <c r="I186" s="161"/>
      <c r="J186" s="161"/>
      <c r="K186" s="161"/>
    </row>
    <row r="187" spans="2:11" ht="15">
      <c r="B187" s="160"/>
      <c r="C187" s="161"/>
      <c r="D187" s="161"/>
      <c r="E187" s="161"/>
      <c r="F187" s="161"/>
      <c r="G187" s="161"/>
      <c r="H187" s="161"/>
      <c r="I187" s="161"/>
      <c r="J187" s="161"/>
      <c r="K187" s="161"/>
    </row>
    <row r="188" spans="2:11" ht="15">
      <c r="B188" s="160"/>
      <c r="C188" s="161"/>
      <c r="D188" s="161"/>
      <c r="E188" s="161"/>
      <c r="F188" s="161"/>
      <c r="G188" s="161"/>
      <c r="H188" s="161"/>
      <c r="I188" s="161"/>
      <c r="J188" s="161"/>
      <c r="K188" s="161"/>
    </row>
    <row r="189" spans="2:11" ht="15">
      <c r="B189" s="160"/>
      <c r="C189" s="161"/>
      <c r="D189" s="161"/>
      <c r="E189" s="161"/>
      <c r="F189" s="161"/>
      <c r="G189" s="161"/>
      <c r="H189" s="161"/>
      <c r="I189" s="161"/>
      <c r="J189" s="161"/>
      <c r="K189" s="161"/>
    </row>
    <row r="190" spans="2:11" ht="15">
      <c r="B190" s="160"/>
      <c r="C190" s="161"/>
      <c r="D190" s="161"/>
      <c r="E190" s="161"/>
      <c r="F190" s="161"/>
      <c r="G190" s="161"/>
      <c r="H190" s="161"/>
      <c r="I190" s="161"/>
      <c r="J190" s="161"/>
      <c r="K190" s="161"/>
    </row>
    <row r="191" spans="2:11" ht="15">
      <c r="B191" s="160"/>
      <c r="C191" s="161"/>
      <c r="D191" s="161"/>
      <c r="E191" s="161"/>
      <c r="F191" s="161"/>
      <c r="G191" s="161"/>
      <c r="H191" s="161"/>
      <c r="I191" s="161"/>
      <c r="J191" s="161"/>
      <c r="K191" s="161"/>
    </row>
    <row r="192" spans="2:11" ht="15">
      <c r="B192" s="160"/>
      <c r="C192" s="161"/>
      <c r="D192" s="161"/>
      <c r="E192" s="161"/>
      <c r="F192" s="161"/>
      <c r="G192" s="161"/>
      <c r="H192" s="161"/>
      <c r="I192" s="161"/>
      <c r="J192" s="161"/>
      <c r="K192" s="161"/>
    </row>
    <row r="193" spans="2:11" ht="15">
      <c r="B193" s="160"/>
      <c r="C193" s="161"/>
      <c r="D193" s="161"/>
      <c r="E193" s="161"/>
      <c r="F193" s="161"/>
      <c r="G193" s="161"/>
      <c r="H193" s="161"/>
      <c r="I193" s="161"/>
      <c r="J193" s="161"/>
      <c r="K193" s="161"/>
    </row>
    <row r="194" spans="2:11" ht="15">
      <c r="B194" s="160"/>
      <c r="C194" s="161"/>
      <c r="D194" s="161"/>
      <c r="E194" s="161"/>
      <c r="F194" s="161"/>
      <c r="G194" s="161"/>
      <c r="H194" s="161"/>
      <c r="I194" s="161"/>
      <c r="J194" s="161"/>
      <c r="K194" s="161"/>
    </row>
    <row r="195" spans="2:11" ht="15">
      <c r="B195" s="160"/>
      <c r="C195" s="161"/>
      <c r="D195" s="161"/>
      <c r="E195" s="161"/>
      <c r="F195" s="161"/>
      <c r="G195" s="161"/>
      <c r="H195" s="161"/>
      <c r="I195" s="161"/>
      <c r="J195" s="161"/>
      <c r="K195" s="161"/>
    </row>
    <row r="196" spans="2:11" ht="15">
      <c r="B196" s="160"/>
      <c r="C196" s="161"/>
      <c r="D196" s="161"/>
      <c r="E196" s="161"/>
      <c r="F196" s="161"/>
      <c r="G196" s="161"/>
      <c r="H196" s="161"/>
      <c r="I196" s="161"/>
      <c r="J196" s="161"/>
      <c r="K196" s="161"/>
    </row>
    <row r="197" spans="2:11" ht="15">
      <c r="B197" s="160"/>
      <c r="C197" s="161"/>
      <c r="D197" s="161"/>
      <c r="E197" s="161"/>
      <c r="F197" s="161"/>
      <c r="G197" s="161"/>
      <c r="H197" s="161"/>
      <c r="I197" s="161"/>
      <c r="J197" s="161"/>
      <c r="K197" s="161"/>
    </row>
    <row r="198" spans="2:11" ht="15">
      <c r="B198" s="160"/>
      <c r="C198" s="161"/>
      <c r="D198" s="161"/>
      <c r="E198" s="161"/>
      <c r="F198" s="161"/>
      <c r="G198" s="161"/>
      <c r="H198" s="161"/>
      <c r="I198" s="161"/>
      <c r="J198" s="161"/>
      <c r="K198" s="161"/>
    </row>
    <row r="199" spans="2:11" ht="15">
      <c r="B199" s="160"/>
      <c r="C199" s="161"/>
      <c r="D199" s="161"/>
      <c r="E199" s="161"/>
      <c r="F199" s="161"/>
      <c r="G199" s="161"/>
      <c r="H199" s="161"/>
      <c r="I199" s="161"/>
      <c r="J199" s="161"/>
      <c r="K199" s="161"/>
    </row>
    <row r="200" spans="2:11" ht="15">
      <c r="B200" s="160"/>
      <c r="C200" s="161"/>
      <c r="D200" s="161"/>
      <c r="E200" s="161"/>
      <c r="F200" s="161"/>
      <c r="G200" s="161"/>
      <c r="H200" s="161"/>
      <c r="I200" s="161"/>
      <c r="J200" s="161"/>
      <c r="K200" s="161"/>
    </row>
    <row r="201" spans="2:11" ht="15">
      <c r="B201" s="160"/>
      <c r="C201" s="161"/>
      <c r="D201" s="161"/>
      <c r="E201" s="161"/>
      <c r="F201" s="161"/>
      <c r="G201" s="161"/>
      <c r="H201" s="161"/>
      <c r="I201" s="161"/>
      <c r="J201" s="161"/>
      <c r="K201" s="161"/>
    </row>
    <row r="202" spans="2:11" ht="15">
      <c r="B202" s="160"/>
      <c r="C202" s="161"/>
      <c r="D202" s="161"/>
      <c r="E202" s="161"/>
      <c r="F202" s="161"/>
      <c r="G202" s="161"/>
      <c r="H202" s="161"/>
      <c r="I202" s="161"/>
      <c r="J202" s="161"/>
      <c r="K202" s="161"/>
    </row>
    <row r="203" spans="2:11" ht="15">
      <c r="B203" s="160"/>
      <c r="C203" s="161"/>
      <c r="D203" s="161"/>
      <c r="E203" s="161"/>
      <c r="F203" s="161"/>
      <c r="G203" s="161"/>
      <c r="H203" s="161"/>
      <c r="I203" s="161"/>
      <c r="J203" s="161"/>
      <c r="K203" s="161"/>
    </row>
    <row r="204" spans="2:11" ht="15">
      <c r="B204" s="160"/>
      <c r="C204" s="161"/>
      <c r="D204" s="161"/>
      <c r="E204" s="161"/>
      <c r="F204" s="161"/>
      <c r="G204" s="161"/>
      <c r="H204" s="161"/>
      <c r="I204" s="161"/>
      <c r="J204" s="161"/>
      <c r="K204" s="161"/>
    </row>
    <row r="205" spans="2:11" ht="15">
      <c r="B205" s="160"/>
      <c r="C205" s="161"/>
      <c r="D205" s="161"/>
      <c r="E205" s="161"/>
      <c r="F205" s="161"/>
      <c r="G205" s="161"/>
      <c r="H205" s="161"/>
      <c r="I205" s="161"/>
      <c r="J205" s="161"/>
      <c r="K205" s="161"/>
    </row>
    <row r="206" spans="2:11" ht="15">
      <c r="B206" s="160"/>
      <c r="C206" s="161"/>
      <c r="D206" s="161"/>
      <c r="E206" s="161"/>
      <c r="F206" s="161"/>
      <c r="G206" s="161"/>
      <c r="H206" s="161"/>
      <c r="I206" s="161"/>
      <c r="J206" s="161"/>
      <c r="K206" s="161"/>
    </row>
    <row r="207" spans="2:11" ht="15">
      <c r="B207" s="160"/>
      <c r="C207" s="161"/>
      <c r="D207" s="161"/>
      <c r="E207" s="161"/>
      <c r="F207" s="161"/>
      <c r="G207" s="161"/>
      <c r="H207" s="161"/>
      <c r="I207" s="161"/>
      <c r="J207" s="161"/>
      <c r="K207" s="161"/>
    </row>
    <row r="208" spans="2:11" ht="15">
      <c r="B208" s="160"/>
      <c r="C208" s="161"/>
      <c r="D208" s="161"/>
      <c r="E208" s="161"/>
      <c r="F208" s="161"/>
      <c r="G208" s="161"/>
      <c r="H208" s="161"/>
      <c r="I208" s="161"/>
      <c r="J208" s="161"/>
      <c r="K208" s="161"/>
    </row>
    <row r="209" spans="2:11" ht="15">
      <c r="B209" s="160"/>
      <c r="C209" s="161"/>
      <c r="D209" s="161"/>
      <c r="E209" s="161"/>
      <c r="F209" s="161"/>
      <c r="G209" s="161"/>
      <c r="H209" s="161"/>
      <c r="I209" s="161"/>
      <c r="J209" s="161"/>
      <c r="K209" s="161"/>
    </row>
    <row r="210" spans="2:11" ht="15">
      <c r="B210" s="160"/>
      <c r="C210" s="161"/>
      <c r="D210" s="161"/>
      <c r="E210" s="161"/>
      <c r="F210" s="161"/>
      <c r="G210" s="161"/>
      <c r="H210" s="161"/>
      <c r="I210" s="161"/>
      <c r="J210" s="161"/>
      <c r="K210" s="161"/>
    </row>
    <row r="211" spans="2:11" ht="15">
      <c r="B211" s="160"/>
      <c r="C211" s="161"/>
      <c r="D211" s="161"/>
      <c r="E211" s="161"/>
      <c r="F211" s="161"/>
      <c r="G211" s="161"/>
      <c r="H211" s="161"/>
      <c r="I211" s="161"/>
      <c r="J211" s="161"/>
      <c r="K211" s="161"/>
    </row>
    <row r="212" spans="2:11" ht="15">
      <c r="B212" s="160"/>
      <c r="C212" s="161"/>
      <c r="D212" s="161"/>
      <c r="E212" s="161"/>
      <c r="F212" s="161"/>
      <c r="G212" s="161"/>
      <c r="H212" s="161"/>
      <c r="I212" s="161"/>
      <c r="J212" s="161"/>
      <c r="K212" s="161"/>
    </row>
    <row r="213" spans="2:11" ht="15">
      <c r="B213" s="160"/>
      <c r="C213" s="161"/>
      <c r="D213" s="161"/>
      <c r="E213" s="161"/>
      <c r="F213" s="161"/>
      <c r="G213" s="161"/>
      <c r="H213" s="161"/>
      <c r="I213" s="161"/>
      <c r="J213" s="161"/>
      <c r="K213" s="161"/>
    </row>
    <row r="214" spans="2:11" ht="15">
      <c r="B214" s="160"/>
      <c r="C214" s="161"/>
      <c r="D214" s="161"/>
      <c r="E214" s="161"/>
      <c r="F214" s="161"/>
      <c r="G214" s="161"/>
      <c r="H214" s="161"/>
      <c r="I214" s="161"/>
      <c r="J214" s="161"/>
      <c r="K214" s="161"/>
    </row>
    <row r="215" spans="2:11" ht="15">
      <c r="B215" s="160"/>
      <c r="C215" s="161"/>
      <c r="D215" s="161"/>
      <c r="E215" s="161"/>
      <c r="F215" s="161"/>
      <c r="G215" s="161"/>
      <c r="H215" s="161"/>
      <c r="I215" s="161"/>
      <c r="J215" s="161"/>
      <c r="K215" s="161"/>
    </row>
    <row r="216" spans="2:11" ht="15">
      <c r="B216" s="160"/>
      <c r="C216" s="161"/>
      <c r="D216" s="161"/>
      <c r="E216" s="161"/>
      <c r="F216" s="161"/>
      <c r="G216" s="161"/>
      <c r="H216" s="161"/>
      <c r="I216" s="161"/>
      <c r="J216" s="161"/>
      <c r="K216" s="161"/>
    </row>
    <row r="217" spans="2:11" ht="15">
      <c r="B217" s="160"/>
      <c r="C217" s="161"/>
      <c r="D217" s="161"/>
      <c r="E217" s="161"/>
      <c r="F217" s="161"/>
      <c r="G217" s="161"/>
      <c r="H217" s="161"/>
      <c r="I217" s="161"/>
      <c r="J217" s="161"/>
      <c r="K217" s="161"/>
    </row>
    <row r="218" spans="2:11" ht="15">
      <c r="B218" s="160"/>
      <c r="C218" s="161"/>
      <c r="D218" s="161"/>
      <c r="E218" s="161"/>
      <c r="F218" s="161"/>
      <c r="G218" s="161"/>
      <c r="H218" s="161"/>
      <c r="I218" s="161"/>
      <c r="J218" s="161"/>
      <c r="K218" s="161"/>
    </row>
    <row r="219" spans="2:11" ht="15">
      <c r="B219" s="160"/>
      <c r="C219" s="161"/>
      <c r="D219" s="161"/>
      <c r="E219" s="161"/>
      <c r="F219" s="161"/>
      <c r="G219" s="161"/>
      <c r="H219" s="161"/>
      <c r="I219" s="161"/>
      <c r="J219" s="161"/>
      <c r="K219" s="161"/>
    </row>
    <row r="220" spans="2:11" ht="15">
      <c r="B220" s="160"/>
      <c r="C220" s="161"/>
      <c r="D220" s="161"/>
      <c r="E220" s="161"/>
      <c r="F220" s="161"/>
      <c r="G220" s="161"/>
      <c r="H220" s="161"/>
      <c r="I220" s="161"/>
      <c r="J220" s="161"/>
      <c r="K220" s="161"/>
    </row>
    <row r="221" spans="2:11" ht="15">
      <c r="B221" s="160"/>
      <c r="C221" s="161"/>
      <c r="D221" s="161"/>
      <c r="E221" s="161"/>
      <c r="F221" s="161"/>
      <c r="G221" s="161"/>
      <c r="H221" s="161"/>
      <c r="I221" s="161"/>
      <c r="J221" s="161"/>
      <c r="K221" s="161"/>
    </row>
    <row r="222" spans="2:11" ht="15">
      <c r="B222" s="160"/>
      <c r="C222" s="161"/>
      <c r="D222" s="161"/>
      <c r="E222" s="161"/>
      <c r="F222" s="161"/>
      <c r="G222" s="161"/>
      <c r="H222" s="161"/>
      <c r="I222" s="161"/>
      <c r="J222" s="161"/>
      <c r="K222" s="161"/>
    </row>
    <row r="223" spans="2:11" ht="15">
      <c r="B223" s="160"/>
      <c r="C223" s="161"/>
      <c r="D223" s="161"/>
      <c r="E223" s="161"/>
      <c r="F223" s="161"/>
      <c r="G223" s="161"/>
      <c r="H223" s="161"/>
      <c r="I223" s="161"/>
      <c r="J223" s="161"/>
      <c r="K223" s="161"/>
    </row>
    <row r="224" spans="2:11" ht="15">
      <c r="B224" s="160"/>
      <c r="C224" s="161"/>
      <c r="D224" s="161"/>
      <c r="E224" s="161"/>
      <c r="F224" s="161"/>
      <c r="G224" s="161"/>
      <c r="H224" s="161"/>
      <c r="I224" s="161"/>
      <c r="J224" s="161"/>
      <c r="K224" s="161"/>
    </row>
    <row r="225" spans="2:11" ht="15">
      <c r="B225" s="160"/>
      <c r="C225" s="161"/>
      <c r="D225" s="161"/>
      <c r="E225" s="161"/>
      <c r="F225" s="161"/>
      <c r="G225" s="161"/>
      <c r="H225" s="161"/>
      <c r="I225" s="161"/>
      <c r="J225" s="161"/>
      <c r="K225" s="161"/>
    </row>
    <row r="226" spans="2:11" ht="15">
      <c r="B226" s="160"/>
      <c r="C226" s="161"/>
      <c r="D226" s="161"/>
      <c r="E226" s="161"/>
      <c r="F226" s="161"/>
      <c r="G226" s="161"/>
      <c r="H226" s="161"/>
      <c r="I226" s="161"/>
      <c r="J226" s="161"/>
      <c r="K226" s="161"/>
    </row>
    <row r="227" spans="2:11" ht="15">
      <c r="B227" s="160"/>
      <c r="C227" s="161"/>
      <c r="D227" s="161"/>
      <c r="E227" s="161"/>
      <c r="F227" s="161"/>
      <c r="G227" s="161"/>
      <c r="H227" s="161"/>
      <c r="I227" s="161"/>
      <c r="J227" s="161"/>
      <c r="K227" s="161"/>
    </row>
    <row r="228" spans="2:11" ht="15">
      <c r="B228" s="160"/>
      <c r="C228" s="161"/>
      <c r="D228" s="161"/>
      <c r="E228" s="161"/>
      <c r="F228" s="161"/>
      <c r="G228" s="161"/>
      <c r="H228" s="161"/>
      <c r="I228" s="161"/>
      <c r="J228" s="161"/>
      <c r="K228" s="161"/>
    </row>
    <row r="229" spans="2:11" ht="15">
      <c r="B229" s="160"/>
      <c r="C229" s="161"/>
      <c r="D229" s="161"/>
      <c r="E229" s="161"/>
      <c r="F229" s="161"/>
      <c r="G229" s="161"/>
      <c r="H229" s="161"/>
      <c r="I229" s="161"/>
      <c r="J229" s="161"/>
      <c r="K229" s="161"/>
    </row>
    <row r="230" spans="2:11" ht="15">
      <c r="B230" s="160"/>
      <c r="C230" s="161"/>
      <c r="D230" s="161"/>
      <c r="E230" s="161"/>
      <c r="F230" s="161"/>
      <c r="G230" s="161"/>
      <c r="H230" s="161"/>
      <c r="I230" s="161"/>
      <c r="J230" s="161"/>
      <c r="K230" s="161"/>
    </row>
    <row r="231" spans="2:11" ht="15">
      <c r="B231" s="160"/>
      <c r="C231" s="161"/>
      <c r="D231" s="161"/>
      <c r="E231" s="161"/>
      <c r="F231" s="161"/>
      <c r="G231" s="161"/>
      <c r="H231" s="161"/>
      <c r="I231" s="161"/>
      <c r="J231" s="161"/>
      <c r="K231" s="161"/>
    </row>
    <row r="232" spans="2:11" ht="15">
      <c r="B232" s="160"/>
      <c r="C232" s="161"/>
      <c r="D232" s="161"/>
      <c r="E232" s="161"/>
      <c r="F232" s="161"/>
      <c r="G232" s="161"/>
      <c r="H232" s="161"/>
      <c r="I232" s="161"/>
      <c r="J232" s="161"/>
      <c r="K232" s="161"/>
    </row>
    <row r="233" spans="2:11" ht="15">
      <c r="B233" s="160"/>
      <c r="C233" s="161"/>
      <c r="D233" s="161"/>
      <c r="E233" s="161"/>
      <c r="F233" s="161"/>
      <c r="G233" s="161"/>
      <c r="H233" s="161"/>
      <c r="I233" s="161"/>
      <c r="J233" s="161"/>
      <c r="K233" s="161"/>
    </row>
    <row r="234" spans="2:11" ht="15">
      <c r="B234" s="160"/>
      <c r="C234" s="161"/>
      <c r="D234" s="161"/>
      <c r="E234" s="161"/>
      <c r="F234" s="161"/>
      <c r="G234" s="161"/>
      <c r="H234" s="161"/>
      <c r="I234" s="161"/>
      <c r="J234" s="161"/>
      <c r="K234" s="161"/>
    </row>
    <row r="235" spans="2:11" ht="15">
      <c r="B235" s="160"/>
      <c r="C235" s="161"/>
      <c r="D235" s="161"/>
      <c r="E235" s="161"/>
      <c r="F235" s="161"/>
      <c r="G235" s="161"/>
      <c r="H235" s="161"/>
      <c r="I235" s="161"/>
      <c r="J235" s="161"/>
      <c r="K235" s="161"/>
    </row>
    <row r="236" spans="2:11" ht="15">
      <c r="B236" s="160"/>
      <c r="C236" s="161"/>
      <c r="D236" s="161"/>
      <c r="E236" s="161"/>
      <c r="F236" s="161"/>
      <c r="G236" s="161"/>
      <c r="H236" s="161"/>
      <c r="I236" s="161"/>
      <c r="J236" s="161"/>
      <c r="K236" s="161"/>
    </row>
    <row r="237" spans="2:11" ht="15">
      <c r="B237" s="160"/>
      <c r="C237" s="161"/>
      <c r="D237" s="161"/>
      <c r="E237" s="161"/>
      <c r="F237" s="161"/>
      <c r="G237" s="161"/>
      <c r="H237" s="161"/>
      <c r="I237" s="161"/>
      <c r="J237" s="161"/>
      <c r="K237" s="161"/>
    </row>
    <row r="238" spans="2:11" ht="15">
      <c r="B238" s="160"/>
      <c r="C238" s="161"/>
      <c r="D238" s="161"/>
      <c r="E238" s="161"/>
      <c r="F238" s="161"/>
      <c r="G238" s="161"/>
      <c r="H238" s="161"/>
      <c r="I238" s="161"/>
      <c r="J238" s="161"/>
      <c r="K238" s="161"/>
    </row>
    <row r="239" spans="2:11" ht="15">
      <c r="B239" s="160"/>
      <c r="C239" s="161"/>
      <c r="D239" s="161"/>
      <c r="E239" s="161"/>
      <c r="F239" s="161"/>
      <c r="G239" s="161"/>
      <c r="H239" s="161"/>
      <c r="I239" s="161"/>
      <c r="J239" s="161"/>
      <c r="K239" s="161"/>
    </row>
    <row r="240" spans="2:11" ht="15">
      <c r="B240" s="160"/>
      <c r="C240" s="161"/>
      <c r="D240" s="161"/>
      <c r="E240" s="161"/>
      <c r="F240" s="161"/>
      <c r="G240" s="161"/>
      <c r="H240" s="161"/>
      <c r="I240" s="161"/>
      <c r="J240" s="161"/>
      <c r="K240" s="161"/>
    </row>
    <row r="241" spans="2:11" ht="15">
      <c r="B241" s="160"/>
      <c r="C241" s="161"/>
      <c r="D241" s="161"/>
      <c r="E241" s="161"/>
      <c r="F241" s="161"/>
      <c r="G241" s="161"/>
      <c r="H241" s="161"/>
      <c r="I241" s="161"/>
      <c r="J241" s="161"/>
      <c r="K241" s="161"/>
    </row>
    <row r="242" spans="2:11" ht="15">
      <c r="B242" s="160"/>
      <c r="C242" s="161"/>
      <c r="D242" s="161"/>
      <c r="E242" s="161"/>
      <c r="F242" s="161"/>
      <c r="G242" s="161"/>
      <c r="H242" s="161"/>
      <c r="I242" s="161"/>
      <c r="J242" s="161"/>
      <c r="K242" s="161"/>
    </row>
    <row r="243" spans="2:11" ht="15">
      <c r="B243" s="160"/>
      <c r="C243" s="161"/>
      <c r="D243" s="161"/>
      <c r="E243" s="161"/>
      <c r="F243" s="161"/>
      <c r="G243" s="161"/>
      <c r="H243" s="161"/>
      <c r="I243" s="161"/>
      <c r="J243" s="161"/>
      <c r="K243" s="161"/>
    </row>
    <row r="244" spans="2:11" ht="15">
      <c r="B244" s="160"/>
      <c r="C244" s="161"/>
      <c r="D244" s="161"/>
      <c r="E244" s="161"/>
      <c r="F244" s="161"/>
      <c r="G244" s="161"/>
      <c r="H244" s="161"/>
      <c r="I244" s="161"/>
      <c r="J244" s="161"/>
      <c r="K244" s="161"/>
    </row>
    <row r="245" spans="2:11" ht="15">
      <c r="B245" s="160"/>
      <c r="C245" s="161"/>
      <c r="D245" s="161"/>
      <c r="E245" s="161"/>
      <c r="F245" s="161"/>
      <c r="G245" s="161"/>
      <c r="H245" s="161"/>
      <c r="I245" s="161"/>
      <c r="J245" s="161"/>
      <c r="K245" s="161"/>
    </row>
    <row r="246" spans="2:11" ht="15">
      <c r="B246" s="160"/>
      <c r="C246" s="161"/>
      <c r="D246" s="161"/>
      <c r="E246" s="161"/>
      <c r="F246" s="161"/>
      <c r="G246" s="161"/>
      <c r="H246" s="161"/>
      <c r="I246" s="161"/>
      <c r="J246" s="161"/>
      <c r="K246" s="161"/>
    </row>
    <row r="247" spans="2:11" ht="15">
      <c r="B247" s="160"/>
      <c r="C247" s="161"/>
      <c r="D247" s="161"/>
      <c r="E247" s="161"/>
      <c r="F247" s="161"/>
      <c r="G247" s="161"/>
      <c r="H247" s="161"/>
      <c r="I247" s="161"/>
      <c r="J247" s="161"/>
      <c r="K247" s="161"/>
    </row>
    <row r="248" spans="2:11" ht="15">
      <c r="B248" s="160"/>
      <c r="C248" s="161"/>
      <c r="D248" s="161"/>
      <c r="E248" s="161"/>
      <c r="F248" s="161"/>
      <c r="G248" s="161"/>
      <c r="H248" s="161"/>
      <c r="I248" s="161"/>
      <c r="J248" s="161"/>
      <c r="K248" s="161"/>
    </row>
    <row r="249" spans="2:11" ht="15">
      <c r="B249" s="160"/>
      <c r="C249" s="161"/>
      <c r="D249" s="161"/>
      <c r="E249" s="161"/>
      <c r="F249" s="161"/>
      <c r="G249" s="161"/>
      <c r="H249" s="161"/>
      <c r="I249" s="161"/>
      <c r="J249" s="161"/>
      <c r="K249" s="161"/>
    </row>
    <row r="250" spans="2:11" ht="15">
      <c r="B250" s="160"/>
      <c r="C250" s="161"/>
      <c r="D250" s="161"/>
      <c r="E250" s="161"/>
      <c r="F250" s="161"/>
      <c r="G250" s="161"/>
      <c r="H250" s="161"/>
      <c r="I250" s="161"/>
      <c r="J250" s="161"/>
      <c r="K250" s="161"/>
    </row>
    <row r="251" spans="2:11" ht="15">
      <c r="B251" s="160"/>
      <c r="C251" s="161"/>
      <c r="D251" s="161"/>
      <c r="E251" s="161"/>
      <c r="F251" s="161"/>
      <c r="G251" s="161"/>
      <c r="H251" s="161"/>
      <c r="I251" s="161"/>
      <c r="J251" s="161"/>
      <c r="K251" s="161"/>
    </row>
    <row r="252" spans="2:11" ht="15">
      <c r="B252" s="160"/>
      <c r="C252" s="161"/>
      <c r="D252" s="161"/>
      <c r="E252" s="161"/>
      <c r="F252" s="161"/>
      <c r="G252" s="161"/>
      <c r="H252" s="161"/>
      <c r="I252" s="161"/>
      <c r="J252" s="161"/>
      <c r="K252" s="161"/>
    </row>
    <row r="253" spans="2:11" ht="15">
      <c r="B253" s="160"/>
      <c r="C253" s="161"/>
      <c r="D253" s="161"/>
      <c r="E253" s="161"/>
      <c r="F253" s="161"/>
      <c r="G253" s="161"/>
      <c r="H253" s="161"/>
      <c r="I253" s="161"/>
      <c r="J253" s="161"/>
      <c r="K253" s="161"/>
    </row>
    <row r="254" spans="2:11" ht="15">
      <c r="B254" s="160"/>
      <c r="C254" s="161"/>
      <c r="D254" s="161"/>
      <c r="E254" s="161"/>
      <c r="F254" s="161"/>
      <c r="G254" s="161"/>
      <c r="H254" s="161"/>
      <c r="I254" s="161"/>
      <c r="J254" s="161"/>
      <c r="K254" s="161"/>
    </row>
    <row r="255" spans="2:11" ht="15">
      <c r="B255" s="160"/>
      <c r="C255" s="161"/>
      <c r="D255" s="161"/>
      <c r="E255" s="161"/>
      <c r="F255" s="161"/>
      <c r="G255" s="161"/>
      <c r="H255" s="161"/>
      <c r="I255" s="161"/>
      <c r="J255" s="161"/>
      <c r="K255" s="161"/>
    </row>
    <row r="256" spans="2:11" ht="15">
      <c r="B256" s="160"/>
      <c r="C256" s="161"/>
      <c r="D256" s="161"/>
      <c r="E256" s="161"/>
      <c r="F256" s="161"/>
      <c r="G256" s="161"/>
      <c r="H256" s="161"/>
      <c r="I256" s="161"/>
      <c r="J256" s="161"/>
      <c r="K256" s="161"/>
    </row>
    <row r="257" spans="2:11" ht="15">
      <c r="B257" s="160"/>
      <c r="C257" s="161"/>
      <c r="D257" s="161"/>
      <c r="E257" s="161"/>
      <c r="F257" s="161"/>
      <c r="G257" s="161"/>
      <c r="H257" s="161"/>
      <c r="I257" s="161"/>
      <c r="J257" s="161"/>
      <c r="K257" s="161"/>
    </row>
    <row r="258" spans="2:11" ht="15">
      <c r="B258" s="160"/>
      <c r="C258" s="161"/>
      <c r="D258" s="161"/>
      <c r="E258" s="161"/>
      <c r="F258" s="161"/>
      <c r="G258" s="161"/>
      <c r="H258" s="161"/>
      <c r="I258" s="161"/>
      <c r="J258" s="161"/>
      <c r="K258" s="161"/>
    </row>
    <row r="259" spans="2:11" ht="15">
      <c r="B259" s="160"/>
      <c r="C259" s="161"/>
      <c r="D259" s="161"/>
      <c r="E259" s="161"/>
      <c r="F259" s="161"/>
      <c r="G259" s="161"/>
      <c r="H259" s="161"/>
      <c r="I259" s="161"/>
      <c r="J259" s="161"/>
      <c r="K259" s="161"/>
    </row>
    <row r="260" spans="2:11" ht="15">
      <c r="B260" s="160"/>
      <c r="C260" s="161"/>
      <c r="D260" s="161"/>
      <c r="E260" s="161"/>
      <c r="F260" s="161"/>
      <c r="G260" s="161"/>
      <c r="H260" s="161"/>
      <c r="I260" s="161"/>
      <c r="J260" s="161"/>
      <c r="K260" s="161"/>
    </row>
    <row r="261" spans="2:11" ht="15">
      <c r="B261" s="160"/>
      <c r="C261" s="161"/>
      <c r="D261" s="161"/>
      <c r="E261" s="161"/>
      <c r="F261" s="161"/>
      <c r="G261" s="161"/>
      <c r="H261" s="161"/>
      <c r="I261" s="161"/>
      <c r="J261" s="161"/>
      <c r="K261" s="161"/>
    </row>
    <row r="262" spans="2:11" ht="15">
      <c r="B262" s="160"/>
      <c r="C262" s="161"/>
      <c r="D262" s="161"/>
      <c r="E262" s="161"/>
      <c r="F262" s="161"/>
      <c r="G262" s="161"/>
      <c r="H262" s="161"/>
      <c r="I262" s="161"/>
      <c r="J262" s="161"/>
      <c r="K262" s="161"/>
    </row>
    <row r="263" spans="2:11" ht="15">
      <c r="B263" s="160"/>
      <c r="C263" s="161"/>
      <c r="D263" s="161"/>
      <c r="E263" s="161"/>
      <c r="F263" s="161"/>
      <c r="G263" s="161"/>
      <c r="H263" s="161"/>
      <c r="I263" s="161"/>
      <c r="J263" s="161"/>
      <c r="K263" s="161"/>
    </row>
    <row r="264" spans="2:11" ht="15">
      <c r="B264" s="160"/>
      <c r="C264" s="161"/>
      <c r="D264" s="161"/>
      <c r="E264" s="161"/>
      <c r="F264" s="161"/>
      <c r="G264" s="161"/>
      <c r="H264" s="161"/>
      <c r="I264" s="161"/>
      <c r="J264" s="161"/>
      <c r="K264" s="161"/>
    </row>
    <row r="265" spans="2:11" ht="15">
      <c r="B265" s="160"/>
      <c r="C265" s="161"/>
      <c r="D265" s="161"/>
      <c r="E265" s="161"/>
      <c r="F265" s="161"/>
      <c r="G265" s="161"/>
      <c r="H265" s="161"/>
      <c r="I265" s="161"/>
      <c r="J265" s="161"/>
      <c r="K265" s="161"/>
    </row>
    <row r="266" spans="2:11" ht="15">
      <c r="B266" s="160"/>
      <c r="C266" s="161"/>
      <c r="D266" s="161"/>
      <c r="E266" s="161"/>
      <c r="F266" s="161"/>
      <c r="G266" s="161"/>
      <c r="H266" s="161"/>
      <c r="I266" s="161"/>
      <c r="J266" s="161"/>
      <c r="K266" s="161"/>
    </row>
    <row r="267" spans="2:11" ht="15">
      <c r="B267" s="160"/>
      <c r="C267" s="161"/>
      <c r="D267" s="161"/>
      <c r="E267" s="161"/>
      <c r="F267" s="161"/>
      <c r="G267" s="161"/>
      <c r="H267" s="161"/>
      <c r="I267" s="161"/>
      <c r="J267" s="161"/>
      <c r="K267" s="161"/>
    </row>
    <row r="268" spans="2:11" ht="15">
      <c r="B268" s="160"/>
      <c r="C268" s="161"/>
      <c r="D268" s="161"/>
      <c r="E268" s="161"/>
      <c r="F268" s="161"/>
      <c r="G268" s="161"/>
      <c r="H268" s="161"/>
      <c r="I268" s="161"/>
      <c r="J268" s="161"/>
      <c r="K268" s="161"/>
    </row>
    <row r="269" spans="2:11" ht="15">
      <c r="B269" s="160"/>
      <c r="C269" s="161"/>
      <c r="D269" s="161"/>
      <c r="E269" s="161"/>
      <c r="F269" s="161"/>
      <c r="G269" s="161"/>
      <c r="H269" s="161"/>
      <c r="I269" s="161"/>
      <c r="J269" s="161"/>
      <c r="K269" s="161"/>
    </row>
    <row r="270" spans="2:11" ht="15">
      <c r="B270" s="160"/>
      <c r="C270" s="161"/>
      <c r="D270" s="161"/>
      <c r="E270" s="161"/>
      <c r="F270" s="161"/>
      <c r="G270" s="161"/>
      <c r="H270" s="161"/>
      <c r="I270" s="161"/>
      <c r="J270" s="161"/>
      <c r="K270" s="161"/>
    </row>
    <row r="271" spans="2:11" ht="15">
      <c r="B271" s="160"/>
      <c r="C271" s="161"/>
      <c r="D271" s="161"/>
      <c r="E271" s="161"/>
      <c r="F271" s="161"/>
      <c r="G271" s="161"/>
      <c r="H271" s="161"/>
      <c r="I271" s="161"/>
      <c r="J271" s="161"/>
      <c r="K271" s="161"/>
    </row>
    <row r="272" spans="2:11" ht="15">
      <c r="B272" s="160"/>
      <c r="C272" s="161"/>
      <c r="D272" s="161"/>
      <c r="E272" s="161"/>
      <c r="F272" s="161"/>
      <c r="G272" s="161"/>
      <c r="H272" s="161"/>
      <c r="I272" s="161"/>
      <c r="J272" s="161"/>
      <c r="K272" s="161"/>
    </row>
    <row r="273" spans="2:11" ht="15">
      <c r="B273" s="160"/>
      <c r="C273" s="161"/>
      <c r="D273" s="161"/>
      <c r="E273" s="161"/>
      <c r="F273" s="161"/>
      <c r="G273" s="161"/>
      <c r="H273" s="161"/>
      <c r="I273" s="161"/>
      <c r="J273" s="161"/>
      <c r="K273" s="161"/>
    </row>
    <row r="274" spans="2:11" ht="15">
      <c r="B274" s="160"/>
      <c r="C274" s="161"/>
      <c r="D274" s="161"/>
      <c r="E274" s="161"/>
      <c r="F274" s="161"/>
      <c r="G274" s="161"/>
      <c r="H274" s="161"/>
      <c r="I274" s="161"/>
      <c r="J274" s="161"/>
      <c r="K274" s="161"/>
    </row>
    <row r="275" spans="2:11" ht="15">
      <c r="B275" s="160"/>
      <c r="C275" s="161"/>
      <c r="D275" s="161"/>
      <c r="E275" s="161"/>
      <c r="F275" s="161"/>
      <c r="G275" s="161"/>
      <c r="H275" s="161"/>
      <c r="I275" s="161"/>
      <c r="J275" s="161"/>
      <c r="K275" s="161"/>
    </row>
    <row r="276" spans="2:11" ht="15">
      <c r="B276" s="160"/>
      <c r="C276" s="161"/>
      <c r="D276" s="161"/>
      <c r="E276" s="161"/>
      <c r="F276" s="161"/>
      <c r="G276" s="161"/>
      <c r="H276" s="161"/>
      <c r="I276" s="161"/>
      <c r="J276" s="161"/>
      <c r="K276" s="161"/>
    </row>
    <row r="277" spans="2:11" ht="15">
      <c r="B277" s="160"/>
      <c r="C277" s="161"/>
      <c r="D277" s="161"/>
      <c r="E277" s="161"/>
      <c r="F277" s="161"/>
      <c r="G277" s="161"/>
      <c r="H277" s="161"/>
      <c r="I277" s="161"/>
      <c r="J277" s="161"/>
      <c r="K277" s="161"/>
    </row>
    <row r="278" spans="2:11" ht="15">
      <c r="B278" s="160"/>
      <c r="C278" s="161"/>
      <c r="D278" s="161"/>
      <c r="E278" s="161"/>
      <c r="F278" s="161"/>
      <c r="G278" s="161"/>
      <c r="H278" s="161"/>
      <c r="I278" s="161"/>
      <c r="J278" s="161"/>
      <c r="K278" s="161"/>
    </row>
    <row r="279" spans="2:11" ht="15">
      <c r="B279" s="160"/>
      <c r="C279" s="161"/>
      <c r="D279" s="161"/>
      <c r="E279" s="161"/>
      <c r="F279" s="161"/>
      <c r="G279" s="161"/>
      <c r="H279" s="161"/>
      <c r="I279" s="161"/>
      <c r="J279" s="161"/>
      <c r="K279" s="161"/>
    </row>
    <row r="280" spans="2:11" ht="15">
      <c r="B280" s="160"/>
      <c r="C280" s="161"/>
      <c r="D280" s="161"/>
      <c r="E280" s="161"/>
      <c r="F280" s="161"/>
      <c r="G280" s="161"/>
      <c r="H280" s="161"/>
      <c r="I280" s="161"/>
      <c r="J280" s="161"/>
      <c r="K280" s="161"/>
    </row>
    <row r="281" spans="2:11" ht="15">
      <c r="B281" s="160"/>
      <c r="C281" s="161"/>
      <c r="D281" s="161"/>
      <c r="E281" s="161"/>
      <c r="F281" s="161"/>
      <c r="G281" s="161"/>
      <c r="H281" s="161"/>
      <c r="I281" s="161"/>
      <c r="J281" s="161"/>
      <c r="K281" s="161"/>
    </row>
    <row r="282" spans="2:11" ht="15">
      <c r="B282" s="160"/>
      <c r="C282" s="161"/>
      <c r="D282" s="161"/>
      <c r="E282" s="161"/>
      <c r="F282" s="161"/>
      <c r="G282" s="161"/>
      <c r="H282" s="161"/>
      <c r="I282" s="161"/>
      <c r="J282" s="161"/>
      <c r="K282" s="161"/>
    </row>
    <row r="283" spans="2:11" ht="15">
      <c r="B283" s="160"/>
      <c r="C283" s="161"/>
      <c r="D283" s="161"/>
      <c r="E283" s="161"/>
      <c r="F283" s="161"/>
      <c r="G283" s="161"/>
      <c r="H283" s="161"/>
      <c r="I283" s="161"/>
      <c r="J283" s="161"/>
      <c r="K283" s="161"/>
    </row>
    <row r="284" spans="2:11" ht="15">
      <c r="B284" s="160"/>
      <c r="C284" s="161"/>
      <c r="D284" s="161"/>
      <c r="E284" s="161"/>
      <c r="F284" s="161"/>
      <c r="G284" s="161"/>
      <c r="H284" s="161"/>
      <c r="I284" s="161"/>
      <c r="J284" s="161"/>
      <c r="K284" s="161"/>
    </row>
    <row r="285" spans="2:11" ht="15">
      <c r="B285" s="160"/>
      <c r="C285" s="161"/>
      <c r="D285" s="161"/>
      <c r="E285" s="161"/>
      <c r="F285" s="161"/>
      <c r="G285" s="161"/>
      <c r="H285" s="161"/>
      <c r="I285" s="161"/>
      <c r="J285" s="161"/>
      <c r="K285" s="161"/>
    </row>
    <row r="286" spans="2:11" ht="15">
      <c r="B286" s="160"/>
      <c r="C286" s="161"/>
      <c r="D286" s="161"/>
      <c r="E286" s="161"/>
      <c r="F286" s="161"/>
      <c r="G286" s="161"/>
      <c r="H286" s="161"/>
      <c r="I286" s="161"/>
      <c r="J286" s="161"/>
      <c r="K286" s="161"/>
    </row>
    <row r="287" spans="2:11" ht="15">
      <c r="B287" s="160"/>
      <c r="C287" s="161"/>
      <c r="D287" s="161"/>
      <c r="E287" s="161"/>
      <c r="F287" s="161"/>
      <c r="G287" s="161"/>
      <c r="H287" s="161"/>
      <c r="I287" s="161"/>
      <c r="J287" s="161"/>
      <c r="K287" s="161"/>
    </row>
    <row r="288" spans="2:11" ht="15">
      <c r="B288" s="160"/>
      <c r="C288" s="161"/>
      <c r="D288" s="161"/>
      <c r="E288" s="161"/>
      <c r="F288" s="161"/>
      <c r="G288" s="161"/>
      <c r="H288" s="161"/>
      <c r="I288" s="161"/>
      <c r="J288" s="161"/>
      <c r="K288" s="161"/>
    </row>
    <row r="289" spans="2:11" ht="15">
      <c r="B289" s="160"/>
      <c r="C289" s="161"/>
      <c r="D289" s="161"/>
      <c r="E289" s="161"/>
      <c r="F289" s="161"/>
      <c r="G289" s="161"/>
      <c r="H289" s="161"/>
      <c r="I289" s="161"/>
      <c r="J289" s="161"/>
      <c r="K289" s="161"/>
    </row>
    <row r="290" spans="2:11" ht="15">
      <c r="B290" s="160"/>
      <c r="C290" s="161"/>
      <c r="D290" s="161"/>
      <c r="E290" s="161"/>
      <c r="F290" s="161"/>
      <c r="G290" s="161"/>
      <c r="H290" s="161"/>
      <c r="I290" s="161"/>
      <c r="J290" s="161"/>
      <c r="K290" s="161"/>
    </row>
    <row r="291" spans="2:11" ht="15">
      <c r="B291" s="160"/>
      <c r="C291" s="161"/>
      <c r="D291" s="161"/>
      <c r="E291" s="161"/>
      <c r="F291" s="161"/>
      <c r="G291" s="161"/>
      <c r="H291" s="161"/>
      <c r="I291" s="161"/>
      <c r="J291" s="161"/>
      <c r="K291" s="161"/>
    </row>
    <row r="292" spans="2:11" ht="15">
      <c r="B292" s="160"/>
      <c r="C292" s="161"/>
      <c r="D292" s="161"/>
      <c r="E292" s="161"/>
      <c r="F292" s="161"/>
      <c r="G292" s="161"/>
      <c r="H292" s="161"/>
      <c r="I292" s="161"/>
      <c r="J292" s="161"/>
      <c r="K292" s="161"/>
    </row>
    <row r="293" spans="2:11" ht="15">
      <c r="B293" s="160"/>
      <c r="C293" s="161"/>
      <c r="D293" s="161"/>
      <c r="E293" s="161"/>
      <c r="F293" s="161"/>
      <c r="G293" s="161"/>
      <c r="H293" s="161"/>
      <c r="I293" s="161"/>
      <c r="J293" s="161"/>
      <c r="K293" s="161"/>
    </row>
    <row r="294" spans="2:11" ht="15">
      <c r="B294" s="160"/>
      <c r="C294" s="161"/>
      <c r="D294" s="161"/>
      <c r="E294" s="161"/>
      <c r="F294" s="161"/>
      <c r="G294" s="161"/>
      <c r="H294" s="161"/>
      <c r="I294" s="161"/>
      <c r="J294" s="161"/>
      <c r="K294" s="161"/>
    </row>
    <row r="295" spans="2:11" ht="15">
      <c r="B295" s="160"/>
      <c r="C295" s="161"/>
      <c r="D295" s="161"/>
      <c r="E295" s="161"/>
      <c r="F295" s="161"/>
      <c r="G295" s="161"/>
      <c r="H295" s="161"/>
      <c r="I295" s="161"/>
      <c r="J295" s="161"/>
      <c r="K295" s="161"/>
    </row>
    <row r="296" spans="2:11" ht="15">
      <c r="B296" s="160"/>
      <c r="C296" s="161"/>
      <c r="D296" s="161"/>
      <c r="E296" s="161"/>
      <c r="F296" s="161"/>
      <c r="G296" s="161"/>
      <c r="H296" s="161"/>
      <c r="I296" s="161"/>
      <c r="J296" s="161"/>
      <c r="K296" s="161"/>
    </row>
    <row r="297" spans="2:11" ht="15">
      <c r="B297" s="160"/>
      <c r="C297" s="161"/>
      <c r="D297" s="161"/>
      <c r="E297" s="161"/>
      <c r="F297" s="161"/>
      <c r="G297" s="161"/>
      <c r="H297" s="161"/>
      <c r="I297" s="161"/>
      <c r="J297" s="161"/>
      <c r="K297" s="161"/>
    </row>
    <row r="298" spans="2:11" ht="15">
      <c r="B298" s="160"/>
      <c r="C298" s="161"/>
      <c r="D298" s="161"/>
      <c r="E298" s="161"/>
      <c r="F298" s="161"/>
      <c r="G298" s="161"/>
      <c r="H298" s="161"/>
      <c r="I298" s="161"/>
      <c r="J298" s="161"/>
      <c r="K298" s="161"/>
    </row>
    <row r="299" spans="2:11" ht="15">
      <c r="B299" s="160"/>
      <c r="C299" s="161"/>
      <c r="D299" s="161"/>
      <c r="E299" s="161"/>
      <c r="F299" s="161"/>
      <c r="G299" s="161"/>
      <c r="H299" s="161"/>
      <c r="I299" s="161"/>
      <c r="J299" s="161"/>
      <c r="K299" s="161"/>
    </row>
    <row r="300" spans="2:11" ht="15">
      <c r="B300" s="160"/>
      <c r="C300" s="161"/>
      <c r="D300" s="161"/>
      <c r="E300" s="161"/>
      <c r="F300" s="161"/>
      <c r="G300" s="161"/>
      <c r="H300" s="161"/>
      <c r="I300" s="161"/>
      <c r="J300" s="161"/>
      <c r="K300" s="161"/>
    </row>
    <row r="301" spans="2:11" ht="15">
      <c r="B301" s="160"/>
      <c r="C301" s="161"/>
      <c r="D301" s="161"/>
      <c r="E301" s="161"/>
      <c r="F301" s="161"/>
      <c r="G301" s="161"/>
      <c r="H301" s="161"/>
      <c r="I301" s="161"/>
      <c r="J301" s="161"/>
      <c r="K301" s="161"/>
    </row>
    <row r="302" spans="2:11" ht="15">
      <c r="B302" s="160"/>
      <c r="C302" s="161"/>
      <c r="D302" s="161"/>
      <c r="E302" s="161"/>
      <c r="F302" s="161"/>
      <c r="G302" s="161"/>
      <c r="H302" s="161"/>
      <c r="I302" s="161"/>
      <c r="J302" s="161"/>
      <c r="K302" s="161"/>
    </row>
    <row r="303" spans="2:11" ht="15">
      <c r="B303" s="160"/>
      <c r="C303" s="161"/>
      <c r="D303" s="161"/>
      <c r="E303" s="161"/>
      <c r="F303" s="161"/>
      <c r="G303" s="161"/>
      <c r="H303" s="161"/>
      <c r="I303" s="161"/>
      <c r="J303" s="161"/>
      <c r="K303" s="161"/>
    </row>
    <row r="304" spans="2:11" ht="15">
      <c r="B304" s="160"/>
      <c r="C304" s="161"/>
      <c r="D304" s="161"/>
      <c r="E304" s="161"/>
      <c r="F304" s="161"/>
      <c r="G304" s="161"/>
      <c r="H304" s="161"/>
      <c r="I304" s="161"/>
      <c r="J304" s="161"/>
      <c r="K304" s="161"/>
    </row>
    <row r="305" spans="2:11" ht="15">
      <c r="B305" s="160"/>
      <c r="C305" s="161"/>
      <c r="D305" s="161"/>
      <c r="E305" s="161"/>
      <c r="F305" s="161"/>
      <c r="G305" s="161"/>
      <c r="H305" s="161"/>
      <c r="I305" s="161"/>
      <c r="J305" s="161"/>
      <c r="K305" s="161"/>
    </row>
    <row r="306" spans="2:11" ht="15">
      <c r="B306" s="160"/>
      <c r="C306" s="161"/>
      <c r="D306" s="161"/>
      <c r="E306" s="161"/>
      <c r="F306" s="161"/>
      <c r="G306" s="161"/>
      <c r="H306" s="161"/>
      <c r="I306" s="161"/>
      <c r="J306" s="161"/>
      <c r="K306" s="161"/>
    </row>
    <row r="307" spans="2:11" ht="15">
      <c r="B307" s="160"/>
      <c r="C307" s="161"/>
      <c r="D307" s="161"/>
      <c r="E307" s="161"/>
      <c r="F307" s="161"/>
      <c r="G307" s="161"/>
      <c r="H307" s="161"/>
      <c r="I307" s="161"/>
      <c r="J307" s="161"/>
      <c r="K307" s="161"/>
    </row>
    <row r="308" spans="2:11" ht="15">
      <c r="B308" s="160"/>
      <c r="C308" s="161"/>
      <c r="D308" s="161"/>
      <c r="E308" s="161"/>
      <c r="F308" s="161"/>
      <c r="G308" s="161"/>
      <c r="H308" s="161"/>
      <c r="I308" s="161"/>
      <c r="J308" s="161"/>
      <c r="K308" s="161"/>
    </row>
    <row r="309" spans="2:11" ht="15">
      <c r="B309" s="160"/>
      <c r="C309" s="161"/>
      <c r="D309" s="161"/>
      <c r="E309" s="161"/>
      <c r="F309" s="161"/>
      <c r="G309" s="161"/>
      <c r="H309" s="161"/>
      <c r="I309" s="161"/>
      <c r="J309" s="161"/>
      <c r="K309" s="161"/>
    </row>
    <row r="310" spans="2:11" ht="15">
      <c r="B310" s="160"/>
      <c r="C310" s="161"/>
      <c r="D310" s="161"/>
      <c r="E310" s="161"/>
      <c r="F310" s="161"/>
      <c r="G310" s="161"/>
      <c r="H310" s="161"/>
      <c r="I310" s="161"/>
      <c r="J310" s="161"/>
      <c r="K310" s="161"/>
    </row>
    <row r="311" spans="2:11" ht="15">
      <c r="B311" s="160"/>
      <c r="C311" s="161"/>
      <c r="D311" s="161"/>
      <c r="E311" s="161"/>
      <c r="F311" s="161"/>
      <c r="G311" s="161"/>
      <c r="H311" s="161"/>
      <c r="I311" s="161"/>
      <c r="J311" s="161"/>
      <c r="K311" s="161"/>
    </row>
    <row r="312" spans="2:11" ht="15">
      <c r="B312" s="160"/>
      <c r="C312" s="161"/>
      <c r="D312" s="161"/>
      <c r="E312" s="161"/>
      <c r="F312" s="161"/>
      <c r="G312" s="161"/>
      <c r="H312" s="161"/>
      <c r="I312" s="161"/>
      <c r="J312" s="161"/>
      <c r="K312" s="161"/>
    </row>
    <row r="313" spans="2:11" ht="15">
      <c r="B313" s="160"/>
      <c r="C313" s="161"/>
      <c r="D313" s="161"/>
      <c r="E313" s="161"/>
      <c r="F313" s="161"/>
      <c r="G313" s="161"/>
      <c r="H313" s="161"/>
      <c r="I313" s="161"/>
      <c r="J313" s="161"/>
      <c r="K313" s="161"/>
    </row>
    <row r="314" spans="2:11" ht="15">
      <c r="B314" s="160"/>
      <c r="C314" s="161"/>
      <c r="D314" s="161"/>
      <c r="E314" s="161"/>
      <c r="F314" s="161"/>
      <c r="G314" s="161"/>
      <c r="H314" s="161"/>
      <c r="I314" s="161"/>
      <c r="J314" s="161"/>
      <c r="K314" s="161"/>
    </row>
    <row r="315" spans="2:11" ht="15">
      <c r="B315" s="160"/>
      <c r="C315" s="161"/>
      <c r="D315" s="161"/>
      <c r="E315" s="161"/>
      <c r="F315" s="161"/>
      <c r="G315" s="161"/>
      <c r="H315" s="161"/>
      <c r="I315" s="161"/>
      <c r="J315" s="161"/>
      <c r="K315" s="161"/>
    </row>
    <row r="316" spans="2:11" ht="15">
      <c r="B316" s="160"/>
      <c r="C316" s="161"/>
      <c r="D316" s="161"/>
      <c r="E316" s="161"/>
      <c r="F316" s="161"/>
      <c r="G316" s="161"/>
      <c r="H316" s="161"/>
      <c r="I316" s="161"/>
      <c r="J316" s="161"/>
      <c r="K316" s="161"/>
    </row>
    <row r="317" spans="2:11" ht="15">
      <c r="B317" s="160"/>
      <c r="C317" s="161"/>
      <c r="D317" s="161"/>
      <c r="E317" s="161"/>
      <c r="F317" s="161"/>
      <c r="G317" s="161"/>
      <c r="H317" s="161"/>
      <c r="I317" s="161"/>
      <c r="J317" s="161"/>
      <c r="K317" s="161"/>
    </row>
    <row r="318" spans="2:11" ht="15">
      <c r="B318" s="160"/>
      <c r="C318" s="161"/>
      <c r="D318" s="161"/>
      <c r="E318" s="161"/>
      <c r="F318" s="161"/>
      <c r="G318" s="161"/>
      <c r="H318" s="161"/>
      <c r="I318" s="161"/>
      <c r="J318" s="161"/>
      <c r="K318" s="161"/>
    </row>
    <row r="319" spans="2:11" ht="15">
      <c r="B319" s="160"/>
      <c r="C319" s="161"/>
      <c r="D319" s="161"/>
      <c r="E319" s="161"/>
      <c r="F319" s="161"/>
      <c r="G319" s="161"/>
      <c r="H319" s="161"/>
      <c r="I319" s="161"/>
      <c r="J319" s="161"/>
      <c r="K319" s="161"/>
    </row>
    <row r="320" spans="2:11" ht="15">
      <c r="B320" s="160"/>
      <c r="C320" s="161"/>
      <c r="D320" s="161"/>
      <c r="E320" s="161"/>
      <c r="F320" s="161"/>
      <c r="G320" s="161"/>
      <c r="H320" s="161"/>
      <c r="I320" s="161"/>
      <c r="J320" s="161"/>
      <c r="K320" s="161"/>
    </row>
    <row r="321" spans="2:11" ht="15">
      <c r="B321" s="160"/>
      <c r="C321" s="161"/>
      <c r="D321" s="161"/>
      <c r="E321" s="161"/>
      <c r="F321" s="161"/>
      <c r="G321" s="161"/>
      <c r="H321" s="161"/>
      <c r="I321" s="161"/>
      <c r="J321" s="161"/>
      <c r="K321" s="161"/>
    </row>
    <row r="322" spans="2:11" ht="15">
      <c r="B322" s="160"/>
      <c r="C322" s="161"/>
      <c r="D322" s="161"/>
      <c r="E322" s="161"/>
      <c r="F322" s="161"/>
      <c r="G322" s="161"/>
      <c r="H322" s="161"/>
      <c r="I322" s="161"/>
      <c r="J322" s="161"/>
      <c r="K322" s="161"/>
    </row>
    <row r="323" spans="2:11" ht="15">
      <c r="B323" s="160"/>
      <c r="C323" s="161"/>
      <c r="D323" s="161"/>
      <c r="E323" s="161"/>
      <c r="F323" s="161"/>
      <c r="G323" s="161"/>
      <c r="H323" s="161"/>
      <c r="I323" s="161"/>
      <c r="J323" s="161"/>
      <c r="K323" s="161"/>
    </row>
    <row r="324" spans="2:11" ht="15">
      <c r="B324" s="160"/>
      <c r="C324" s="161"/>
      <c r="D324" s="161"/>
      <c r="E324" s="161"/>
      <c r="F324" s="161"/>
      <c r="G324" s="161"/>
      <c r="H324" s="161"/>
      <c r="I324" s="161"/>
      <c r="J324" s="161"/>
      <c r="K324" s="161"/>
    </row>
    <row r="325" spans="2:11" ht="15">
      <c r="B325" s="160"/>
      <c r="C325" s="161"/>
      <c r="D325" s="161"/>
      <c r="E325" s="161"/>
      <c r="F325" s="161"/>
      <c r="G325" s="161"/>
      <c r="H325" s="161"/>
      <c r="I325" s="161"/>
      <c r="J325" s="161"/>
      <c r="K325" s="161"/>
    </row>
    <row r="326" spans="2:11" ht="15">
      <c r="B326" s="160"/>
      <c r="C326" s="161"/>
      <c r="D326" s="161"/>
      <c r="E326" s="161"/>
      <c r="F326" s="161"/>
      <c r="G326" s="161"/>
      <c r="H326" s="161"/>
      <c r="I326" s="161"/>
      <c r="J326" s="161"/>
      <c r="K326" s="161"/>
    </row>
    <row r="327" spans="2:11" ht="15">
      <c r="B327" s="160"/>
      <c r="C327" s="161"/>
      <c r="D327" s="161"/>
      <c r="E327" s="161"/>
      <c r="F327" s="161"/>
      <c r="G327" s="161"/>
      <c r="H327" s="161"/>
      <c r="I327" s="161"/>
      <c r="J327" s="161"/>
      <c r="K327" s="161"/>
    </row>
    <row r="328" spans="2:11" ht="15">
      <c r="B328" s="160"/>
      <c r="C328" s="161"/>
      <c r="D328" s="161"/>
      <c r="E328" s="161"/>
      <c r="F328" s="161"/>
      <c r="G328" s="161"/>
      <c r="H328" s="161"/>
      <c r="I328" s="161"/>
      <c r="J328" s="161"/>
      <c r="K328" s="161"/>
    </row>
    <row r="329" spans="2:11" ht="15">
      <c r="B329" s="160"/>
      <c r="C329" s="161"/>
      <c r="D329" s="161"/>
      <c r="E329" s="161"/>
      <c r="F329" s="161"/>
      <c r="G329" s="161"/>
      <c r="H329" s="161"/>
      <c r="I329" s="161"/>
      <c r="J329" s="161"/>
      <c r="K329" s="161"/>
    </row>
    <row r="330" spans="2:11" ht="15">
      <c r="B330" s="160"/>
      <c r="C330" s="161"/>
      <c r="D330" s="161"/>
      <c r="E330" s="161"/>
      <c r="F330" s="161"/>
      <c r="G330" s="161"/>
      <c r="H330" s="161"/>
      <c r="I330" s="161"/>
      <c r="J330" s="161"/>
      <c r="K330" s="161"/>
    </row>
    <row r="331" spans="2:11" ht="15">
      <c r="B331" s="160"/>
      <c r="C331" s="161"/>
      <c r="D331" s="161"/>
      <c r="E331" s="161"/>
      <c r="F331" s="161"/>
      <c r="G331" s="161"/>
      <c r="H331" s="161"/>
      <c r="I331" s="161"/>
      <c r="J331" s="161"/>
      <c r="K331" s="161"/>
    </row>
    <row r="332" spans="2:11" ht="15">
      <c r="B332" s="160"/>
      <c r="C332" s="161"/>
      <c r="D332" s="161"/>
      <c r="E332" s="161"/>
      <c r="F332" s="161"/>
      <c r="G332" s="161"/>
      <c r="H332" s="161"/>
      <c r="I332" s="161"/>
      <c r="J332" s="161"/>
      <c r="K332" s="161"/>
    </row>
    <row r="333" spans="2:11" ht="15">
      <c r="B333" s="160"/>
      <c r="C333" s="161"/>
      <c r="D333" s="161"/>
      <c r="E333" s="161"/>
      <c r="F333" s="161"/>
      <c r="G333" s="161"/>
      <c r="H333" s="161"/>
      <c r="I333" s="161"/>
      <c r="J333" s="161"/>
      <c r="K333" s="161"/>
    </row>
    <row r="334" spans="2:11" ht="15">
      <c r="B334" s="160"/>
      <c r="C334" s="161"/>
      <c r="D334" s="161"/>
      <c r="E334" s="161"/>
      <c r="F334" s="161"/>
      <c r="G334" s="161"/>
      <c r="H334" s="161"/>
      <c r="I334" s="161"/>
      <c r="J334" s="161"/>
      <c r="K334" s="161"/>
    </row>
    <row r="335" spans="2:11" ht="15">
      <c r="B335" s="160"/>
      <c r="C335" s="161"/>
      <c r="D335" s="161"/>
      <c r="E335" s="161"/>
      <c r="F335" s="161"/>
      <c r="G335" s="161"/>
      <c r="H335" s="161"/>
      <c r="I335" s="161"/>
      <c r="J335" s="161"/>
      <c r="K335" s="161"/>
    </row>
    <row r="336" spans="2:11" ht="15">
      <c r="B336" s="160"/>
      <c r="C336" s="161"/>
      <c r="D336" s="161"/>
      <c r="E336" s="161"/>
      <c r="F336" s="161"/>
      <c r="G336" s="161"/>
      <c r="H336" s="161"/>
      <c r="I336" s="161"/>
      <c r="J336" s="161"/>
      <c r="K336" s="161"/>
    </row>
    <row r="337" spans="2:11" ht="15">
      <c r="B337" s="160"/>
      <c r="C337" s="161"/>
      <c r="D337" s="161"/>
      <c r="E337" s="161"/>
      <c r="F337" s="161"/>
      <c r="G337" s="161"/>
      <c r="H337" s="161"/>
      <c r="I337" s="161"/>
      <c r="J337" s="161"/>
      <c r="K337" s="161"/>
    </row>
    <row r="338" spans="2:11" ht="15">
      <c r="B338" s="160"/>
      <c r="C338" s="161"/>
      <c r="D338" s="161"/>
      <c r="E338" s="161"/>
      <c r="F338" s="161"/>
      <c r="G338" s="161"/>
      <c r="H338" s="161"/>
      <c r="I338" s="161"/>
      <c r="J338" s="161"/>
      <c r="K338" s="161"/>
    </row>
    <row r="339" spans="2:11" ht="15">
      <c r="B339" s="160"/>
      <c r="C339" s="161"/>
      <c r="D339" s="161"/>
      <c r="E339" s="161"/>
      <c r="F339" s="161"/>
      <c r="G339" s="161"/>
      <c r="H339" s="161"/>
      <c r="I339" s="161"/>
      <c r="J339" s="161"/>
      <c r="K339" s="161"/>
    </row>
    <row r="340" spans="2:11" ht="15">
      <c r="B340" s="160"/>
      <c r="C340" s="161"/>
      <c r="D340" s="161"/>
      <c r="E340" s="161"/>
      <c r="F340" s="161"/>
      <c r="G340" s="161"/>
      <c r="H340" s="161"/>
      <c r="I340" s="161"/>
      <c r="J340" s="161"/>
      <c r="K340" s="161"/>
    </row>
    <row r="341" spans="2:11" ht="15">
      <c r="B341" s="160"/>
      <c r="C341" s="161"/>
      <c r="D341" s="161"/>
      <c r="E341" s="161"/>
      <c r="F341" s="161"/>
      <c r="G341" s="161"/>
      <c r="H341" s="161"/>
      <c r="I341" s="161"/>
      <c r="J341" s="161"/>
      <c r="K341" s="161"/>
    </row>
    <row r="342" spans="2:11" ht="15">
      <c r="B342" s="160"/>
      <c r="C342" s="161"/>
      <c r="D342" s="161"/>
      <c r="E342" s="161"/>
      <c r="F342" s="161"/>
      <c r="G342" s="161"/>
      <c r="H342" s="161"/>
      <c r="I342" s="161"/>
      <c r="J342" s="161"/>
      <c r="K342" s="161"/>
    </row>
    <row r="343" spans="2:11" ht="15">
      <c r="B343" s="160"/>
      <c r="C343" s="161"/>
      <c r="D343" s="161"/>
      <c r="E343" s="161"/>
      <c r="F343" s="161"/>
      <c r="G343" s="161"/>
      <c r="H343" s="161"/>
      <c r="I343" s="161"/>
      <c r="J343" s="161"/>
      <c r="K343" s="161"/>
    </row>
    <row r="344" spans="2:11" ht="15">
      <c r="B344" s="160"/>
      <c r="C344" s="161"/>
      <c r="D344" s="161"/>
      <c r="E344" s="161"/>
      <c r="F344" s="161"/>
      <c r="G344" s="161"/>
      <c r="H344" s="161"/>
      <c r="I344" s="161"/>
      <c r="J344" s="161"/>
      <c r="K344" s="161"/>
    </row>
    <row r="345" spans="2:11" ht="15">
      <c r="B345" s="160"/>
      <c r="C345" s="161"/>
      <c r="D345" s="161"/>
      <c r="E345" s="161"/>
      <c r="F345" s="161"/>
      <c r="G345" s="161"/>
      <c r="H345" s="161"/>
      <c r="I345" s="161"/>
      <c r="J345" s="161"/>
      <c r="K345" s="161"/>
    </row>
    <row r="346" spans="2:11" ht="15">
      <c r="B346" s="160"/>
      <c r="C346" s="161"/>
      <c r="D346" s="161"/>
      <c r="E346" s="161"/>
      <c r="F346" s="161"/>
      <c r="G346" s="161"/>
      <c r="H346" s="161"/>
      <c r="I346" s="161"/>
      <c r="J346" s="161"/>
      <c r="K346" s="161"/>
    </row>
    <row r="347" spans="2:11" ht="15">
      <c r="B347" s="160"/>
      <c r="C347" s="161"/>
      <c r="D347" s="161"/>
      <c r="E347" s="161"/>
      <c r="F347" s="161"/>
      <c r="G347" s="161"/>
      <c r="H347" s="161"/>
      <c r="I347" s="161"/>
      <c r="J347" s="161"/>
      <c r="K347" s="161"/>
    </row>
    <row r="348" spans="2:11" ht="15">
      <c r="B348" s="160"/>
      <c r="C348" s="161"/>
      <c r="D348" s="161"/>
      <c r="E348" s="161"/>
      <c r="F348" s="161"/>
      <c r="G348" s="161"/>
      <c r="H348" s="161"/>
      <c r="I348" s="161"/>
      <c r="J348" s="161"/>
      <c r="K348" s="161"/>
    </row>
    <row r="349" spans="2:11" ht="15">
      <c r="B349" s="160"/>
      <c r="C349" s="161"/>
      <c r="D349" s="161"/>
      <c r="E349" s="161"/>
      <c r="F349" s="161"/>
      <c r="G349" s="161"/>
      <c r="H349" s="161"/>
      <c r="I349" s="161"/>
      <c r="J349" s="161"/>
      <c r="K349" s="161"/>
    </row>
    <row r="350" spans="2:11" ht="15">
      <c r="B350" s="160"/>
      <c r="C350" s="161"/>
      <c r="D350" s="161"/>
      <c r="E350" s="161"/>
      <c r="F350" s="161"/>
      <c r="G350" s="161"/>
      <c r="H350" s="161"/>
      <c r="I350" s="161"/>
      <c r="J350" s="161"/>
      <c r="K350" s="161"/>
    </row>
    <row r="351" spans="2:11" ht="15">
      <c r="B351" s="160"/>
      <c r="C351" s="161"/>
      <c r="D351" s="161"/>
      <c r="E351" s="161"/>
      <c r="F351" s="161"/>
      <c r="G351" s="161"/>
      <c r="H351" s="161"/>
      <c r="I351" s="161"/>
      <c r="J351" s="161"/>
      <c r="K351" s="161"/>
    </row>
    <row r="352" spans="2:11" ht="15">
      <c r="B352" s="160"/>
      <c r="C352" s="161"/>
      <c r="D352" s="161"/>
      <c r="E352" s="161"/>
      <c r="F352" s="161"/>
      <c r="G352" s="161"/>
      <c r="H352" s="161"/>
      <c r="I352" s="161"/>
      <c r="J352" s="161"/>
      <c r="K352" s="161"/>
    </row>
    <row r="353" spans="2:11" ht="15">
      <c r="B353" s="160"/>
      <c r="C353" s="161"/>
      <c r="D353" s="161"/>
      <c r="E353" s="161"/>
      <c r="F353" s="161"/>
      <c r="G353" s="161"/>
      <c r="H353" s="161"/>
      <c r="I353" s="161"/>
      <c r="J353" s="161"/>
      <c r="K353" s="161"/>
    </row>
    <row r="354" spans="2:11" ht="15">
      <c r="B354" s="160"/>
      <c r="C354" s="161"/>
      <c r="D354" s="161"/>
      <c r="E354" s="161"/>
      <c r="F354" s="161"/>
      <c r="G354" s="161"/>
      <c r="H354" s="161"/>
      <c r="I354" s="161"/>
      <c r="J354" s="161"/>
      <c r="K354" s="161"/>
    </row>
    <row r="355" spans="2:11" ht="15">
      <c r="B355" s="160"/>
      <c r="C355" s="161"/>
      <c r="D355" s="161"/>
      <c r="E355" s="161"/>
      <c r="F355" s="161"/>
      <c r="G355" s="161"/>
      <c r="H355" s="161"/>
      <c r="I355" s="161"/>
      <c r="J355" s="161"/>
      <c r="K355" s="161"/>
    </row>
    <row r="356" spans="2:11" ht="15">
      <c r="B356" s="160"/>
      <c r="C356" s="161"/>
      <c r="D356" s="161"/>
      <c r="E356" s="161"/>
      <c r="F356" s="161"/>
      <c r="G356" s="161"/>
      <c r="H356" s="161"/>
      <c r="I356" s="161"/>
      <c r="J356" s="161"/>
      <c r="K356" s="161"/>
    </row>
    <row r="357" spans="2:11" ht="15">
      <c r="B357" s="160"/>
      <c r="C357" s="161"/>
      <c r="D357" s="161"/>
      <c r="E357" s="161"/>
      <c r="F357" s="161"/>
      <c r="G357" s="161"/>
      <c r="H357" s="161"/>
      <c r="I357" s="161"/>
      <c r="J357" s="161"/>
      <c r="K357" s="161"/>
    </row>
    <row r="358" spans="2:11" ht="15">
      <c r="B358" s="160"/>
      <c r="C358" s="161"/>
      <c r="D358" s="161"/>
      <c r="E358" s="161"/>
      <c r="F358" s="161"/>
      <c r="G358" s="161"/>
      <c r="H358" s="161"/>
      <c r="I358" s="161"/>
      <c r="J358" s="161"/>
      <c r="K358" s="161"/>
    </row>
    <row r="359" spans="2:11" ht="15">
      <c r="B359" s="160"/>
      <c r="C359" s="161"/>
      <c r="D359" s="161"/>
      <c r="E359" s="161"/>
      <c r="F359" s="161"/>
      <c r="G359" s="161"/>
      <c r="H359" s="161"/>
      <c r="I359" s="161"/>
      <c r="J359" s="161"/>
      <c r="K359" s="161"/>
    </row>
    <row r="360" spans="2:11" ht="15">
      <c r="B360" s="160"/>
      <c r="C360" s="161"/>
      <c r="D360" s="161"/>
      <c r="E360" s="161"/>
      <c r="F360" s="161"/>
      <c r="G360" s="161"/>
      <c r="H360" s="161"/>
      <c r="I360" s="161"/>
      <c r="J360" s="161"/>
      <c r="K360" s="161"/>
    </row>
    <row r="361" spans="2:11" ht="15">
      <c r="B361" s="160"/>
      <c r="C361" s="161"/>
      <c r="D361" s="161"/>
      <c r="E361" s="161"/>
      <c r="F361" s="161"/>
      <c r="G361" s="161"/>
      <c r="H361" s="161"/>
      <c r="I361" s="161"/>
      <c r="J361" s="161"/>
      <c r="K361" s="161"/>
    </row>
    <row r="362" spans="2:11" ht="15">
      <c r="B362" s="160"/>
      <c r="C362" s="161"/>
      <c r="D362" s="161"/>
      <c r="E362" s="161"/>
      <c r="F362" s="161"/>
      <c r="G362" s="161"/>
      <c r="H362" s="161"/>
      <c r="I362" s="161"/>
      <c r="J362" s="161"/>
      <c r="K362" s="161"/>
    </row>
    <row r="363" spans="2:11" ht="15">
      <c r="B363" s="160"/>
      <c r="C363" s="161"/>
      <c r="D363" s="161"/>
      <c r="E363" s="161"/>
      <c r="F363" s="161"/>
      <c r="G363" s="161"/>
      <c r="H363" s="161"/>
      <c r="I363" s="161"/>
      <c r="J363" s="161"/>
      <c r="K363" s="161"/>
    </row>
    <row r="364" spans="2:11" ht="15">
      <c r="B364" s="160"/>
      <c r="C364" s="161"/>
      <c r="D364" s="161"/>
      <c r="E364" s="161"/>
      <c r="F364" s="161"/>
      <c r="G364" s="161"/>
      <c r="H364" s="161"/>
      <c r="I364" s="161"/>
      <c r="J364" s="161"/>
      <c r="K364" s="161"/>
    </row>
    <row r="365" spans="2:11" ht="15">
      <c r="B365" s="160"/>
      <c r="C365" s="161"/>
      <c r="D365" s="161"/>
      <c r="E365" s="161"/>
      <c r="F365" s="161"/>
      <c r="G365" s="161"/>
      <c r="H365" s="161"/>
      <c r="I365" s="161"/>
      <c r="J365" s="161"/>
      <c r="K365" s="161"/>
    </row>
    <row r="366" spans="2:11" ht="15">
      <c r="B366" s="160"/>
      <c r="C366" s="161"/>
      <c r="D366" s="161"/>
      <c r="E366" s="161"/>
      <c r="F366" s="161"/>
      <c r="G366" s="161"/>
      <c r="H366" s="161"/>
      <c r="I366" s="161"/>
      <c r="J366" s="161"/>
      <c r="K366" s="161"/>
    </row>
    <row r="367" spans="2:11" ht="15">
      <c r="B367" s="160"/>
      <c r="C367" s="161"/>
      <c r="D367" s="161"/>
      <c r="E367" s="161"/>
      <c r="F367" s="161"/>
      <c r="G367" s="161"/>
      <c r="H367" s="161"/>
      <c r="I367" s="161"/>
      <c r="J367" s="161"/>
      <c r="K367" s="161"/>
    </row>
    <row r="368" spans="2:11" ht="15">
      <c r="B368" s="160"/>
      <c r="C368" s="161"/>
      <c r="D368" s="161"/>
      <c r="E368" s="161"/>
      <c r="F368" s="161"/>
      <c r="G368" s="161"/>
      <c r="H368" s="161"/>
      <c r="I368" s="161"/>
      <c r="J368" s="161"/>
      <c r="K368" s="161"/>
    </row>
    <row r="369" spans="2:11" ht="15">
      <c r="B369" s="160"/>
      <c r="C369" s="161"/>
      <c r="D369" s="161"/>
      <c r="E369" s="161"/>
      <c r="F369" s="161"/>
      <c r="G369" s="161"/>
      <c r="H369" s="161"/>
      <c r="I369" s="161"/>
      <c r="J369" s="161"/>
      <c r="K369" s="161"/>
    </row>
    <row r="370" spans="2:11" ht="15">
      <c r="B370" s="160"/>
      <c r="C370" s="161"/>
      <c r="D370" s="161"/>
      <c r="E370" s="161"/>
      <c r="F370" s="161"/>
      <c r="G370" s="161"/>
      <c r="H370" s="161"/>
      <c r="I370" s="161"/>
      <c r="J370" s="161"/>
      <c r="K370" s="161"/>
    </row>
    <row r="371" spans="2:11" ht="15">
      <c r="B371" s="160"/>
      <c r="C371" s="161"/>
      <c r="D371" s="161"/>
      <c r="E371" s="161"/>
      <c r="F371" s="161"/>
      <c r="G371" s="161"/>
      <c r="H371" s="161"/>
      <c r="I371" s="161"/>
      <c r="J371" s="161"/>
      <c r="K371" s="161"/>
    </row>
    <row r="372" spans="2:11" ht="15">
      <c r="B372" s="160"/>
      <c r="C372" s="161"/>
      <c r="D372" s="161"/>
      <c r="E372" s="161"/>
      <c r="F372" s="161"/>
      <c r="G372" s="161"/>
      <c r="H372" s="161"/>
      <c r="I372" s="161"/>
      <c r="J372" s="161"/>
      <c r="K372" s="161"/>
    </row>
    <row r="373" spans="2:11" ht="15">
      <c r="B373" s="160"/>
      <c r="C373" s="161"/>
      <c r="D373" s="161"/>
      <c r="E373" s="161"/>
      <c r="F373" s="161"/>
      <c r="G373" s="161"/>
      <c r="H373" s="161"/>
      <c r="I373" s="161"/>
      <c r="J373" s="161"/>
      <c r="K373" s="161"/>
    </row>
    <row r="374" spans="2:11" ht="15">
      <c r="B374" s="160"/>
      <c r="C374" s="161"/>
      <c r="D374" s="161"/>
      <c r="E374" s="161"/>
      <c r="F374" s="161"/>
      <c r="G374" s="161"/>
      <c r="H374" s="161"/>
      <c r="I374" s="161"/>
      <c r="J374" s="161"/>
      <c r="K374" s="161"/>
    </row>
    <row r="375" spans="2:11" ht="15">
      <c r="B375" s="160"/>
      <c r="C375" s="161"/>
      <c r="D375" s="161"/>
      <c r="E375" s="161"/>
      <c r="F375" s="161"/>
      <c r="G375" s="161"/>
      <c r="H375" s="161"/>
      <c r="I375" s="161"/>
      <c r="J375" s="161"/>
      <c r="K375" s="161"/>
    </row>
    <row r="376" spans="2:11" ht="15">
      <c r="B376" s="160"/>
      <c r="C376" s="161"/>
      <c r="D376" s="161"/>
      <c r="E376" s="161"/>
      <c r="F376" s="161"/>
      <c r="G376" s="161"/>
      <c r="H376" s="161"/>
      <c r="I376" s="161"/>
      <c r="J376" s="161"/>
      <c r="K376" s="161"/>
    </row>
    <row r="377" spans="2:11" ht="15">
      <c r="B377" s="160"/>
      <c r="C377" s="161"/>
      <c r="D377" s="161"/>
      <c r="E377" s="161"/>
      <c r="F377" s="161"/>
      <c r="G377" s="161"/>
      <c r="H377" s="161"/>
      <c r="I377" s="161"/>
      <c r="J377" s="161"/>
      <c r="K377" s="161"/>
    </row>
    <row r="378" spans="2:11" ht="15">
      <c r="B378" s="160"/>
      <c r="C378" s="161"/>
      <c r="D378" s="161"/>
      <c r="E378" s="161"/>
      <c r="F378" s="161"/>
      <c r="G378" s="161"/>
      <c r="H378" s="161"/>
      <c r="I378" s="161"/>
      <c r="J378" s="161"/>
      <c r="K378" s="161"/>
    </row>
    <row r="379" spans="2:11" ht="15">
      <c r="B379" s="160"/>
      <c r="C379" s="161"/>
      <c r="D379" s="161"/>
      <c r="E379" s="161"/>
      <c r="F379" s="161"/>
      <c r="G379" s="161"/>
      <c r="H379" s="161"/>
      <c r="I379" s="161"/>
      <c r="J379" s="161"/>
      <c r="K379" s="161"/>
    </row>
    <row r="380" spans="2:11" ht="15">
      <c r="B380" s="160"/>
      <c r="C380" s="161"/>
      <c r="D380" s="161"/>
      <c r="E380" s="161"/>
      <c r="F380" s="161"/>
      <c r="G380" s="161"/>
      <c r="H380" s="161"/>
      <c r="I380" s="161"/>
      <c r="J380" s="161"/>
      <c r="K380" s="161"/>
    </row>
    <row r="381" spans="2:11" ht="15">
      <c r="B381" s="160"/>
      <c r="C381" s="161"/>
      <c r="D381" s="161"/>
      <c r="E381" s="161"/>
      <c r="F381" s="161"/>
      <c r="G381" s="161"/>
      <c r="H381" s="161"/>
      <c r="I381" s="161"/>
      <c r="J381" s="161"/>
      <c r="K381" s="161"/>
    </row>
    <row r="382" spans="2:11" ht="15">
      <c r="B382" s="160"/>
      <c r="C382" s="161"/>
      <c r="D382" s="161"/>
      <c r="E382" s="161"/>
      <c r="F382" s="161"/>
      <c r="G382" s="161"/>
      <c r="H382" s="161"/>
      <c r="I382" s="161"/>
      <c r="J382" s="161"/>
      <c r="K382" s="161"/>
    </row>
    <row r="383" spans="2:11" ht="15">
      <c r="B383" s="160"/>
      <c r="C383" s="161"/>
      <c r="D383" s="161"/>
      <c r="E383" s="161"/>
      <c r="F383" s="161"/>
      <c r="G383" s="161"/>
      <c r="H383" s="161"/>
      <c r="I383" s="161"/>
      <c r="J383" s="161"/>
      <c r="K383" s="161"/>
    </row>
    <row r="384" spans="2:11" ht="15">
      <c r="B384" s="160"/>
      <c r="C384" s="161"/>
      <c r="D384" s="161"/>
      <c r="E384" s="161"/>
      <c r="F384" s="161"/>
      <c r="G384" s="161"/>
      <c r="H384" s="161"/>
      <c r="I384" s="161"/>
      <c r="J384" s="161"/>
      <c r="K384" s="161"/>
    </row>
    <row r="385" spans="2:11" ht="15">
      <c r="B385" s="160"/>
      <c r="C385" s="161"/>
      <c r="D385" s="161"/>
      <c r="E385" s="161"/>
      <c r="F385" s="161"/>
      <c r="G385" s="161"/>
      <c r="H385" s="161"/>
      <c r="I385" s="161"/>
      <c r="J385" s="161"/>
      <c r="K385" s="161"/>
    </row>
    <row r="386" spans="2:11" ht="15">
      <c r="B386" s="160"/>
      <c r="C386" s="161"/>
      <c r="D386" s="161"/>
      <c r="E386" s="161"/>
      <c r="F386" s="161"/>
      <c r="G386" s="161"/>
      <c r="H386" s="161"/>
      <c r="I386" s="161"/>
      <c r="J386" s="161"/>
      <c r="K386" s="161"/>
    </row>
    <row r="387" spans="2:11" ht="15">
      <c r="B387" s="160"/>
      <c r="C387" s="161"/>
      <c r="D387" s="161"/>
      <c r="E387" s="161"/>
      <c r="F387" s="161"/>
      <c r="G387" s="161"/>
      <c r="H387" s="161"/>
      <c r="I387" s="161"/>
      <c r="J387" s="161"/>
      <c r="K387" s="161"/>
    </row>
    <row r="388" spans="2:11" ht="15">
      <c r="B388" s="160"/>
      <c r="C388" s="161"/>
      <c r="D388" s="161"/>
      <c r="E388" s="161"/>
      <c r="F388" s="161"/>
      <c r="G388" s="161"/>
      <c r="H388" s="161"/>
      <c r="I388" s="161"/>
      <c r="J388" s="161"/>
      <c r="K388" s="161"/>
    </row>
    <row r="389" spans="2:11" ht="15">
      <c r="B389" s="160"/>
      <c r="C389" s="161"/>
      <c r="D389" s="161"/>
      <c r="E389" s="161"/>
      <c r="F389" s="161"/>
      <c r="G389" s="161"/>
      <c r="H389" s="161"/>
      <c r="I389" s="161"/>
      <c r="J389" s="161"/>
      <c r="K389" s="161"/>
    </row>
    <row r="390" spans="2:11" ht="15">
      <c r="B390" s="160"/>
      <c r="C390" s="161"/>
      <c r="D390" s="161"/>
      <c r="E390" s="161"/>
      <c r="F390" s="161"/>
      <c r="G390" s="161"/>
      <c r="H390" s="161"/>
      <c r="I390" s="161"/>
      <c r="J390" s="161"/>
      <c r="K390" s="161"/>
    </row>
    <row r="391" spans="2:11" ht="15">
      <c r="B391" s="160"/>
      <c r="C391" s="161"/>
      <c r="D391" s="161"/>
      <c r="E391" s="161"/>
      <c r="F391" s="161"/>
      <c r="G391" s="161"/>
      <c r="H391" s="161"/>
      <c r="I391" s="161"/>
      <c r="J391" s="161"/>
      <c r="K391" s="161"/>
    </row>
    <row r="392" spans="2:11" ht="15">
      <c r="B392" s="160"/>
      <c r="C392" s="161"/>
      <c r="D392" s="161"/>
      <c r="E392" s="161"/>
      <c r="F392" s="161"/>
      <c r="G392" s="161"/>
      <c r="H392" s="161"/>
      <c r="I392" s="161"/>
      <c r="J392" s="161"/>
      <c r="K392" s="161"/>
    </row>
    <row r="393" spans="2:11" ht="15">
      <c r="B393" s="160"/>
      <c r="C393" s="161"/>
      <c r="D393" s="161"/>
      <c r="E393" s="161"/>
      <c r="F393" s="161"/>
      <c r="G393" s="161"/>
      <c r="H393" s="161"/>
      <c r="I393" s="161"/>
      <c r="J393" s="161"/>
      <c r="K393" s="161"/>
    </row>
    <row r="394" spans="2:11" ht="15">
      <c r="B394" s="160"/>
      <c r="C394" s="161"/>
      <c r="D394" s="161"/>
      <c r="E394" s="161"/>
      <c r="F394" s="161"/>
      <c r="G394" s="161"/>
      <c r="H394" s="161"/>
      <c r="I394" s="161"/>
      <c r="J394" s="161"/>
      <c r="K394" s="161"/>
    </row>
    <row r="395" spans="2:11" ht="15">
      <c r="B395" s="160"/>
      <c r="C395" s="161"/>
      <c r="D395" s="161"/>
      <c r="E395" s="161"/>
      <c r="F395" s="161"/>
      <c r="G395" s="161"/>
      <c r="H395" s="161"/>
      <c r="I395" s="161"/>
      <c r="J395" s="161"/>
      <c r="K395" s="161"/>
    </row>
    <row r="396" spans="2:11" ht="15">
      <c r="B396" s="160"/>
      <c r="C396" s="161"/>
      <c r="D396" s="161"/>
      <c r="E396" s="161"/>
      <c r="F396" s="161"/>
      <c r="G396" s="161"/>
      <c r="H396" s="161"/>
      <c r="I396" s="161"/>
      <c r="J396" s="161"/>
      <c r="K396" s="161"/>
    </row>
    <row r="397" spans="2:11" ht="15">
      <c r="B397" s="160"/>
      <c r="C397" s="161"/>
      <c r="D397" s="161"/>
      <c r="E397" s="161"/>
      <c r="F397" s="161"/>
      <c r="G397" s="161"/>
      <c r="H397" s="161"/>
      <c r="I397" s="161"/>
      <c r="J397" s="161"/>
      <c r="K397" s="161"/>
    </row>
    <row r="398" spans="2:11" ht="15">
      <c r="B398" s="160"/>
      <c r="C398" s="161"/>
      <c r="D398" s="161"/>
      <c r="E398" s="161"/>
      <c r="F398" s="161"/>
      <c r="G398" s="161"/>
      <c r="H398" s="161"/>
      <c r="I398" s="161"/>
      <c r="J398" s="161"/>
      <c r="K398" s="161"/>
    </row>
    <row r="399" spans="2:11" ht="15">
      <c r="B399" s="160"/>
      <c r="C399" s="161"/>
      <c r="D399" s="161"/>
      <c r="E399" s="161"/>
      <c r="F399" s="161"/>
      <c r="G399" s="161"/>
      <c r="H399" s="161"/>
      <c r="I399" s="161"/>
      <c r="J399" s="161"/>
      <c r="K399" s="161"/>
    </row>
    <row r="400" spans="2:11" ht="15">
      <c r="B400" s="160"/>
      <c r="C400" s="161"/>
      <c r="D400" s="161"/>
      <c r="E400" s="161"/>
      <c r="F400" s="161"/>
      <c r="G400" s="161"/>
      <c r="H400" s="161"/>
      <c r="I400" s="161"/>
      <c r="J400" s="161"/>
      <c r="K400" s="161"/>
    </row>
    <row r="401" spans="2:11" ht="15">
      <c r="B401" s="160"/>
      <c r="C401" s="161"/>
      <c r="D401" s="161"/>
      <c r="E401" s="161"/>
      <c r="F401" s="161"/>
      <c r="G401" s="161"/>
      <c r="H401" s="161"/>
      <c r="I401" s="161"/>
      <c r="J401" s="161"/>
      <c r="K401" s="161"/>
    </row>
    <row r="402" spans="2:11" ht="15">
      <c r="B402" s="160"/>
      <c r="C402" s="161"/>
      <c r="D402" s="161"/>
      <c r="E402" s="161"/>
      <c r="F402" s="161"/>
      <c r="G402" s="161"/>
      <c r="H402" s="161"/>
      <c r="I402" s="161"/>
      <c r="J402" s="161"/>
      <c r="K402" s="161"/>
    </row>
    <row r="403" spans="2:11" ht="15">
      <c r="B403" s="160"/>
      <c r="C403" s="161"/>
      <c r="D403" s="161"/>
      <c r="E403" s="161"/>
      <c r="F403" s="161"/>
      <c r="G403" s="161"/>
      <c r="H403" s="161"/>
      <c r="I403" s="161"/>
      <c r="J403" s="161"/>
      <c r="K403" s="161"/>
    </row>
    <row r="404" spans="2:11" ht="15">
      <c r="B404" s="160"/>
      <c r="C404" s="161"/>
      <c r="D404" s="161"/>
      <c r="E404" s="161"/>
      <c r="F404" s="161"/>
      <c r="G404" s="161"/>
      <c r="H404" s="161"/>
      <c r="I404" s="161"/>
      <c r="J404" s="161"/>
      <c r="K404" s="161"/>
    </row>
    <row r="405" spans="2:11" ht="15">
      <c r="B405" s="160"/>
      <c r="C405" s="161"/>
      <c r="D405" s="161"/>
      <c r="E405" s="161"/>
      <c r="F405" s="161"/>
      <c r="G405" s="161"/>
      <c r="H405" s="161"/>
      <c r="I405" s="161"/>
      <c r="J405" s="161"/>
      <c r="K405" s="161"/>
    </row>
    <row r="406" spans="2:11" ht="15">
      <c r="B406" s="160"/>
      <c r="C406" s="161"/>
      <c r="D406" s="161"/>
      <c r="E406" s="161"/>
      <c r="F406" s="161"/>
      <c r="G406" s="161"/>
      <c r="H406" s="161"/>
      <c r="I406" s="161"/>
      <c r="J406" s="161"/>
      <c r="K406" s="161"/>
    </row>
    <row r="407" spans="2:11" ht="15">
      <c r="B407" s="160"/>
      <c r="C407" s="161"/>
      <c r="D407" s="161"/>
      <c r="E407" s="161"/>
      <c r="F407" s="161"/>
      <c r="G407" s="161"/>
      <c r="H407" s="161"/>
      <c r="I407" s="161"/>
      <c r="J407" s="161"/>
      <c r="K407" s="161"/>
    </row>
    <row r="408" spans="2:11" ht="15">
      <c r="B408" s="160"/>
      <c r="C408" s="161"/>
      <c r="D408" s="161"/>
      <c r="E408" s="161"/>
      <c r="F408" s="161"/>
      <c r="G408" s="161"/>
      <c r="H408" s="161"/>
      <c r="I408" s="161"/>
      <c r="J408" s="161"/>
      <c r="K408" s="161"/>
    </row>
    <row r="409" spans="2:11" ht="15">
      <c r="B409" s="160"/>
      <c r="C409" s="161"/>
      <c r="D409" s="161"/>
      <c r="E409" s="161"/>
      <c r="F409" s="161"/>
      <c r="G409" s="161"/>
      <c r="H409" s="161"/>
      <c r="I409" s="161"/>
      <c r="J409" s="161"/>
      <c r="K409" s="161"/>
    </row>
    <row r="410" spans="2:11" ht="15">
      <c r="B410" s="160"/>
      <c r="C410" s="161"/>
      <c r="D410" s="161"/>
      <c r="E410" s="161"/>
      <c r="F410" s="161"/>
      <c r="G410" s="161"/>
      <c r="H410" s="161"/>
      <c r="I410" s="161"/>
      <c r="J410" s="161"/>
      <c r="K410" s="161"/>
    </row>
    <row r="411" spans="2:11" ht="15">
      <c r="B411" s="160"/>
      <c r="C411" s="161"/>
      <c r="D411" s="161"/>
      <c r="E411" s="161"/>
      <c r="F411" s="161"/>
      <c r="G411" s="161"/>
      <c r="H411" s="161"/>
      <c r="I411" s="161"/>
      <c r="J411" s="161"/>
      <c r="K411" s="161"/>
    </row>
    <row r="412" spans="2:11" ht="15">
      <c r="B412" s="160"/>
      <c r="C412" s="161"/>
      <c r="D412" s="161"/>
      <c r="E412" s="161"/>
      <c r="F412" s="161"/>
      <c r="G412" s="161"/>
      <c r="H412" s="161"/>
      <c r="I412" s="161"/>
      <c r="J412" s="161"/>
      <c r="K412" s="161"/>
    </row>
    <row r="413" spans="2:11" ht="15">
      <c r="B413" s="160"/>
      <c r="C413" s="161"/>
      <c r="D413" s="161"/>
      <c r="E413" s="161"/>
      <c r="F413" s="161"/>
      <c r="G413" s="161"/>
      <c r="H413" s="161"/>
      <c r="I413" s="161"/>
      <c r="J413" s="161"/>
      <c r="K413" s="161"/>
    </row>
    <row r="414" spans="2:11" ht="15">
      <c r="B414" s="160"/>
      <c r="C414" s="161"/>
      <c r="D414" s="161"/>
      <c r="E414" s="161"/>
      <c r="F414" s="161"/>
      <c r="G414" s="161"/>
      <c r="H414" s="161"/>
      <c r="I414" s="161"/>
      <c r="J414" s="161"/>
      <c r="K414" s="161"/>
    </row>
    <row r="415" spans="2:11" ht="15">
      <c r="B415" s="160"/>
      <c r="C415" s="161"/>
      <c r="D415" s="161"/>
      <c r="E415" s="161"/>
      <c r="F415" s="161"/>
      <c r="G415" s="161"/>
      <c r="H415" s="161"/>
      <c r="I415" s="161"/>
      <c r="J415" s="161"/>
      <c r="K415" s="161"/>
    </row>
    <row r="416" spans="2:11" ht="15">
      <c r="B416" s="160"/>
      <c r="C416" s="161"/>
      <c r="D416" s="161"/>
      <c r="E416" s="161"/>
      <c r="F416" s="161"/>
      <c r="G416" s="161"/>
      <c r="H416" s="161"/>
      <c r="I416" s="161"/>
      <c r="J416" s="161"/>
      <c r="K416" s="161"/>
    </row>
    <row r="417" spans="2:11" ht="15">
      <c r="B417" s="160"/>
      <c r="C417" s="161"/>
      <c r="D417" s="161"/>
      <c r="E417" s="161"/>
      <c r="F417" s="161"/>
      <c r="G417" s="161"/>
      <c r="H417" s="161"/>
      <c r="I417" s="161"/>
      <c r="J417" s="161"/>
      <c r="K417" s="161"/>
    </row>
    <row r="418" spans="2:11" ht="15">
      <c r="B418" s="160"/>
      <c r="C418" s="161"/>
      <c r="D418" s="161"/>
      <c r="E418" s="161"/>
      <c r="F418" s="161"/>
      <c r="G418" s="161"/>
      <c r="H418" s="161"/>
      <c r="I418" s="161"/>
      <c r="J418" s="161"/>
      <c r="K418" s="161"/>
    </row>
    <row r="419" spans="2:11" ht="15">
      <c r="B419" s="160"/>
      <c r="C419" s="161"/>
      <c r="D419" s="161"/>
      <c r="E419" s="161"/>
      <c r="F419" s="161"/>
      <c r="G419" s="161"/>
      <c r="H419" s="161"/>
      <c r="I419" s="161"/>
      <c r="J419" s="161"/>
      <c r="K419" s="161"/>
    </row>
    <row r="420" spans="2:11" ht="15">
      <c r="B420" s="160"/>
      <c r="C420" s="161"/>
      <c r="D420" s="161"/>
      <c r="E420" s="161"/>
      <c r="F420" s="161"/>
      <c r="G420" s="161"/>
      <c r="H420" s="161"/>
      <c r="I420" s="161"/>
      <c r="J420" s="161"/>
      <c r="K420" s="161"/>
    </row>
    <row r="421" spans="2:11" ht="15">
      <c r="B421" s="160"/>
      <c r="C421" s="161"/>
      <c r="D421" s="161"/>
      <c r="E421" s="161"/>
      <c r="F421" s="161"/>
      <c r="G421" s="161"/>
      <c r="H421" s="161"/>
      <c r="I421" s="161"/>
      <c r="J421" s="161"/>
      <c r="K421" s="161"/>
    </row>
    <row r="422" spans="2:11" ht="15">
      <c r="B422" s="160"/>
      <c r="C422" s="161"/>
      <c r="D422" s="161"/>
      <c r="E422" s="161"/>
      <c r="F422" s="161"/>
      <c r="G422" s="161"/>
      <c r="H422" s="161"/>
      <c r="I422" s="161"/>
      <c r="J422" s="161"/>
      <c r="K422" s="161"/>
    </row>
  </sheetData>
  <sheetProtection/>
  <mergeCells count="1">
    <mergeCell ref="B2:K2"/>
  </mergeCells>
  <dataValidations count="11">
    <dataValidation type="decimal" allowBlank="1" showInputMessage="1" showErrorMessage="1" prompt="Укажите число часов работы светильников за сутки" error="Ввести значение не более 24" sqref="I33:I45">
      <formula1>0</formula1>
      <formula2>24</formula2>
    </dataValidation>
    <dataValidation allowBlank="1" showInputMessage="1" showErrorMessage="1" prompt="Укажите любую дополниельную информацию" sqref="K33:K43"/>
    <dataValidation type="whole" allowBlank="1" showInputMessage="1" showErrorMessage="1" prompt="Укажите количество ламп в светильнике" error="Необходимо ввести целое число" sqref="E4:E32">
      <formula1>0</formula1>
      <formula2>1000000000</formula2>
    </dataValidation>
    <dataValidation type="decimal" allowBlank="1" showInputMessage="1" showErrorMessage="1" prompt="Укажите общую мощность светильника с пускорегулирующей аппаратурой (ПРА). Внимание мощность светильника больше мощности используемых в нём ламп, т.к. часть энергии он затрачивает на свою работу (ПРА, драйвер и т.п.)." error="Ввести числовое значение&#10;" sqref="H4:H32">
      <formula1>0</formula1>
      <formula2>10000000000</formula2>
    </dataValidation>
    <dataValidation allowBlank="1" showInputMessage="1" showErrorMessage="1" prompt="Укажите тип лампы освещения (накаливания, газоразрядные лампы, ртутные, натриевые, ксеноновые, неоновые, аргоновые, светодиодные лампы и др.)" sqref="G4:G32"/>
    <dataValidation type="whole" allowBlank="1" showInputMessage="1" showErrorMessage="1" prompt="Укажите количество светильников в данном помещении" error="Необходимо ввести целое число" sqref="D4:D32">
      <formula1>0</formula1>
      <formula2>1000000000</formula2>
    </dataValidation>
    <dataValidation allowBlank="1" showInputMessage="1" showErrorMessage="1" prompt="Укажите наименование/марку осветительного прибора" sqref="F4:F44"/>
    <dataValidation type="whole" allowBlank="1" showInputMessage="1" showErrorMessage="1" prompt="Укажите количество дней работы системы освещения" error="Необходимо ввести целое число не более 366" sqref="J4:J45">
      <formula1>0</formula1>
      <formula2>366</formula2>
    </dataValidation>
    <dataValidation allowBlank="1" showInputMessage="1" showErrorMessage="1" prompt="Укажите тип обследуемого помещения (кабинет, коридор, холл, чердак, туалет, кухня и т.п.) " sqref="C4:C43"/>
    <dataValidation allowBlank="1" showInputMessage="1" showErrorMessage="1" prompt="Укажите любую дополнительную информацию" sqref="K4:K32"/>
    <dataValidation type="decimal" allowBlank="1" showInputMessage="1" showErrorMessage="1" prompt="Укажите среднее число часов работы светильников за сутки" error="Ввести значение не более 24" sqref="I4:I32">
      <formula1>0</formula1>
      <formula2>24</formula2>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X361"/>
  <sheetViews>
    <sheetView zoomScalePageLayoutView="0" workbookViewId="0" topLeftCell="A1">
      <selection activeCell="L17" sqref="L17:X20"/>
    </sheetView>
  </sheetViews>
  <sheetFormatPr defaultColWidth="9.140625" defaultRowHeight="15"/>
  <cols>
    <col min="1" max="1" width="2.7109375" style="147" customWidth="1"/>
    <col min="2" max="2" width="4.140625" style="164" customWidth="1"/>
    <col min="3" max="3" width="24.00390625" style="147" customWidth="1"/>
    <col min="4" max="4" width="17.7109375" style="147" customWidth="1"/>
    <col min="5" max="5" width="12.140625" style="147" customWidth="1"/>
    <col min="6" max="7" width="13.8515625" style="147" customWidth="1"/>
    <col min="8" max="8" width="12.00390625" style="147" customWidth="1"/>
    <col min="9" max="9" width="22.00390625" style="147" customWidth="1"/>
    <col min="10" max="10" width="2.8515625" style="147" customWidth="1"/>
    <col min="11" max="11" width="21.7109375" style="147" hidden="1" customWidth="1"/>
    <col min="12" max="12" width="17.7109375" style="147" customWidth="1"/>
    <col min="13" max="16384" width="9.140625" style="147" customWidth="1"/>
  </cols>
  <sheetData>
    <row r="2" spans="2:12" ht="16.5" thickBot="1">
      <c r="B2" s="250" t="s">
        <v>779</v>
      </c>
      <c r="C2" s="250"/>
      <c r="D2" s="250"/>
      <c r="E2" s="250"/>
      <c r="F2" s="250"/>
      <c r="G2" s="250"/>
      <c r="H2" s="250"/>
      <c r="I2" s="250"/>
      <c r="L2" s="147" t="s">
        <v>780</v>
      </c>
    </row>
    <row r="3" spans="2:24" ht="60.75" thickBot="1">
      <c r="B3" s="148" t="s">
        <v>0</v>
      </c>
      <c r="C3" s="149" t="s">
        <v>770</v>
      </c>
      <c r="D3" s="149" t="s">
        <v>773</v>
      </c>
      <c r="E3" s="149" t="s">
        <v>774</v>
      </c>
      <c r="F3" s="149" t="s">
        <v>775</v>
      </c>
      <c r="G3" s="149" t="s">
        <v>781</v>
      </c>
      <c r="H3" s="149" t="s">
        <v>782</v>
      </c>
      <c r="I3" s="150" t="s">
        <v>3</v>
      </c>
      <c r="K3" s="165" t="e">
        <f>#REF!</f>
        <v>#REF!</v>
      </c>
      <c r="L3" s="166" t="s">
        <v>783</v>
      </c>
      <c r="M3" s="255" t="s">
        <v>784</v>
      </c>
      <c r="N3" s="252"/>
      <c r="O3" s="251" t="s">
        <v>785</v>
      </c>
      <c r="P3" s="256"/>
      <c r="Q3" s="255" t="s">
        <v>786</v>
      </c>
      <c r="R3" s="252"/>
      <c r="S3" s="251" t="s">
        <v>787</v>
      </c>
      <c r="T3" s="256"/>
      <c r="U3" s="255" t="s">
        <v>788</v>
      </c>
      <c r="V3" s="252"/>
      <c r="W3" s="251" t="s">
        <v>789</v>
      </c>
      <c r="X3" s="252"/>
    </row>
    <row r="4" spans="2:24" ht="60.75" thickBot="1">
      <c r="B4" s="167">
        <v>1</v>
      </c>
      <c r="C4" s="152" t="s">
        <v>867</v>
      </c>
      <c r="D4" s="152"/>
      <c r="E4" s="152"/>
      <c r="F4" s="152"/>
      <c r="G4" s="152"/>
      <c r="H4" s="152"/>
      <c r="I4" s="168"/>
      <c r="K4" s="147" t="s">
        <v>665</v>
      </c>
      <c r="L4" s="169" t="s">
        <v>790</v>
      </c>
      <c r="M4" s="170" t="s">
        <v>791</v>
      </c>
      <c r="N4" s="171" t="s">
        <v>792</v>
      </c>
      <c r="O4" s="172" t="s">
        <v>791</v>
      </c>
      <c r="P4" s="173" t="s">
        <v>792</v>
      </c>
      <c r="Q4" s="170" t="s">
        <v>791</v>
      </c>
      <c r="R4" s="171" t="s">
        <v>792</v>
      </c>
      <c r="S4" s="172" t="s">
        <v>791</v>
      </c>
      <c r="T4" s="173" t="s">
        <v>792</v>
      </c>
      <c r="U4" s="170" t="s">
        <v>791</v>
      </c>
      <c r="V4" s="171" t="s">
        <v>792</v>
      </c>
      <c r="W4" s="172" t="s">
        <v>791</v>
      </c>
      <c r="X4" s="171" t="s">
        <v>792</v>
      </c>
    </row>
    <row r="5" spans="2:24" ht="15">
      <c r="B5" s="174">
        <f>B4+1</f>
        <v>2</v>
      </c>
      <c r="C5" s="152"/>
      <c r="D5" s="152"/>
      <c r="E5" s="152"/>
      <c r="F5" s="152"/>
      <c r="G5" s="152"/>
      <c r="H5" s="152"/>
      <c r="I5" s="168"/>
      <c r="K5" s="147" t="s">
        <v>666</v>
      </c>
      <c r="L5" s="175" t="s">
        <v>793</v>
      </c>
      <c r="M5" s="176" t="s">
        <v>813</v>
      </c>
      <c r="N5" s="177"/>
      <c r="O5" s="178"/>
      <c r="P5" s="179"/>
      <c r="Q5" s="176"/>
      <c r="R5" s="177"/>
      <c r="S5" s="178"/>
      <c r="T5" s="179"/>
      <c r="U5" s="176"/>
      <c r="V5" s="177"/>
      <c r="W5" s="178"/>
      <c r="X5" s="177"/>
    </row>
    <row r="6" spans="2:24" ht="15">
      <c r="B6" s="174">
        <f aca="true" t="shared" si="0" ref="B6:B31">B5+1</f>
        <v>3</v>
      </c>
      <c r="C6" s="154"/>
      <c r="D6" s="154"/>
      <c r="E6" s="154"/>
      <c r="F6" s="154"/>
      <c r="G6" s="154"/>
      <c r="H6" s="154"/>
      <c r="I6" s="156"/>
      <c r="L6" s="180" t="s">
        <v>794</v>
      </c>
      <c r="M6" s="181" t="s">
        <v>868</v>
      </c>
      <c r="N6" s="182"/>
      <c r="O6" s="183"/>
      <c r="P6" s="184"/>
      <c r="Q6" s="181"/>
      <c r="R6" s="182"/>
      <c r="S6" s="183"/>
      <c r="T6" s="184"/>
      <c r="U6" s="181"/>
      <c r="V6" s="182"/>
      <c r="W6" s="183"/>
      <c r="X6" s="182"/>
    </row>
    <row r="7" spans="2:24" ht="15">
      <c r="B7" s="174">
        <f t="shared" si="0"/>
        <v>4</v>
      </c>
      <c r="C7" s="154"/>
      <c r="D7" s="154"/>
      <c r="E7" s="154"/>
      <c r="F7" s="154"/>
      <c r="G7" s="154"/>
      <c r="H7" s="154"/>
      <c r="I7" s="156"/>
      <c r="L7" s="180" t="s">
        <v>795</v>
      </c>
      <c r="M7" s="181"/>
      <c r="N7" s="182"/>
      <c r="O7" s="183"/>
      <c r="P7" s="184"/>
      <c r="Q7" s="181"/>
      <c r="R7" s="182"/>
      <c r="S7" s="183"/>
      <c r="T7" s="184"/>
      <c r="U7" s="181"/>
      <c r="V7" s="182"/>
      <c r="W7" s="183"/>
      <c r="X7" s="182"/>
    </row>
    <row r="8" spans="2:24" ht="15">
      <c r="B8" s="174">
        <f t="shared" si="0"/>
        <v>5</v>
      </c>
      <c r="C8" s="154"/>
      <c r="D8" s="154"/>
      <c r="E8" s="154"/>
      <c r="F8" s="154"/>
      <c r="G8" s="154"/>
      <c r="H8" s="154"/>
      <c r="I8" s="156"/>
      <c r="L8" s="180" t="s">
        <v>796</v>
      </c>
      <c r="M8" s="181"/>
      <c r="N8" s="182"/>
      <c r="O8" s="183"/>
      <c r="P8" s="184"/>
      <c r="Q8" s="181"/>
      <c r="R8" s="182"/>
      <c r="S8" s="183"/>
      <c r="T8" s="184"/>
      <c r="U8" s="181"/>
      <c r="V8" s="182"/>
      <c r="W8" s="183"/>
      <c r="X8" s="182"/>
    </row>
    <row r="9" spans="2:24" ht="15">
      <c r="B9" s="174">
        <f t="shared" si="0"/>
        <v>6</v>
      </c>
      <c r="C9" s="154"/>
      <c r="D9" s="154"/>
      <c r="E9" s="154"/>
      <c r="F9" s="154"/>
      <c r="G9" s="154"/>
      <c r="H9" s="154"/>
      <c r="I9" s="156"/>
      <c r="L9" s="180" t="s">
        <v>8</v>
      </c>
      <c r="M9" s="181"/>
      <c r="N9" s="182"/>
      <c r="O9" s="183"/>
      <c r="P9" s="184"/>
      <c r="Q9" s="181"/>
      <c r="R9" s="182"/>
      <c r="S9" s="183"/>
      <c r="T9" s="184"/>
      <c r="U9" s="181"/>
      <c r="V9" s="182"/>
      <c r="W9" s="183"/>
      <c r="X9" s="182"/>
    </row>
    <row r="10" spans="2:24" ht="15">
      <c r="B10" s="174">
        <f t="shared" si="0"/>
        <v>7</v>
      </c>
      <c r="C10" s="154"/>
      <c r="D10" s="154"/>
      <c r="E10" s="154"/>
      <c r="F10" s="154"/>
      <c r="G10" s="154"/>
      <c r="H10" s="154"/>
      <c r="I10" s="156"/>
      <c r="L10" s="180" t="s">
        <v>797</v>
      </c>
      <c r="M10" s="181"/>
      <c r="N10" s="182"/>
      <c r="O10" s="183"/>
      <c r="P10" s="184"/>
      <c r="Q10" s="181"/>
      <c r="R10" s="182"/>
      <c r="S10" s="183"/>
      <c r="T10" s="184"/>
      <c r="U10" s="181"/>
      <c r="V10" s="182"/>
      <c r="W10" s="183"/>
      <c r="X10" s="182"/>
    </row>
    <row r="11" spans="2:24" ht="15">
      <c r="B11" s="174">
        <f t="shared" si="0"/>
        <v>8</v>
      </c>
      <c r="C11" s="154"/>
      <c r="D11" s="154"/>
      <c r="E11" s="154"/>
      <c r="F11" s="154"/>
      <c r="G11" s="154"/>
      <c r="H11" s="154"/>
      <c r="I11" s="156"/>
      <c r="L11" s="180" t="s">
        <v>798</v>
      </c>
      <c r="M11" s="181"/>
      <c r="N11" s="182"/>
      <c r="O11" s="183"/>
      <c r="P11" s="184"/>
      <c r="Q11" s="181"/>
      <c r="R11" s="182"/>
      <c r="S11" s="183"/>
      <c r="T11" s="184"/>
      <c r="U11" s="181"/>
      <c r="V11" s="182"/>
      <c r="W11" s="183"/>
      <c r="X11" s="182"/>
    </row>
    <row r="12" spans="2:24" ht="15">
      <c r="B12" s="174">
        <f t="shared" si="0"/>
        <v>9</v>
      </c>
      <c r="C12" s="154"/>
      <c r="D12" s="154"/>
      <c r="E12" s="154"/>
      <c r="F12" s="154"/>
      <c r="G12" s="154"/>
      <c r="H12" s="154"/>
      <c r="I12" s="156"/>
      <c r="L12" s="180" t="s">
        <v>799</v>
      </c>
      <c r="M12" s="181"/>
      <c r="N12" s="182"/>
      <c r="O12" s="183"/>
      <c r="P12" s="184"/>
      <c r="Q12" s="181"/>
      <c r="R12" s="182"/>
      <c r="S12" s="183"/>
      <c r="T12" s="184"/>
      <c r="U12" s="181"/>
      <c r="V12" s="182"/>
      <c r="W12" s="183"/>
      <c r="X12" s="182"/>
    </row>
    <row r="13" spans="2:24" ht="15">
      <c r="B13" s="174">
        <f t="shared" si="0"/>
        <v>10</v>
      </c>
      <c r="C13" s="154"/>
      <c r="D13" s="154"/>
      <c r="E13" s="154"/>
      <c r="F13" s="154"/>
      <c r="G13" s="154"/>
      <c r="H13" s="154"/>
      <c r="I13" s="156"/>
      <c r="L13" s="180" t="s">
        <v>800</v>
      </c>
      <c r="M13" s="181"/>
      <c r="N13" s="182"/>
      <c r="O13" s="183"/>
      <c r="P13" s="184"/>
      <c r="Q13" s="181"/>
      <c r="R13" s="182"/>
      <c r="S13" s="183"/>
      <c r="T13" s="184"/>
      <c r="U13" s="181"/>
      <c r="V13" s="182"/>
      <c r="W13" s="183"/>
      <c r="X13" s="182"/>
    </row>
    <row r="14" spans="2:24" ht="15">
      <c r="B14" s="174">
        <f t="shared" si="0"/>
        <v>11</v>
      </c>
      <c r="C14" s="154"/>
      <c r="D14" s="154"/>
      <c r="E14" s="154"/>
      <c r="F14" s="154"/>
      <c r="G14" s="154"/>
      <c r="H14" s="154"/>
      <c r="I14" s="156"/>
      <c r="L14" s="180" t="s">
        <v>801</v>
      </c>
      <c r="M14" s="181"/>
      <c r="N14" s="182"/>
      <c r="O14" s="183"/>
      <c r="P14" s="184"/>
      <c r="Q14" s="181"/>
      <c r="R14" s="182"/>
      <c r="S14" s="183"/>
      <c r="T14" s="184"/>
      <c r="U14" s="181"/>
      <c r="V14" s="182"/>
      <c r="W14" s="183"/>
      <c r="X14" s="182"/>
    </row>
    <row r="15" spans="2:24" ht="15">
      <c r="B15" s="174">
        <f t="shared" si="0"/>
        <v>12</v>
      </c>
      <c r="C15" s="154"/>
      <c r="D15" s="154"/>
      <c r="E15" s="154"/>
      <c r="F15" s="154"/>
      <c r="G15" s="154"/>
      <c r="H15" s="154"/>
      <c r="I15" s="156"/>
      <c r="L15" s="180" t="s">
        <v>802</v>
      </c>
      <c r="M15" s="181"/>
      <c r="N15" s="182"/>
      <c r="O15" s="183"/>
      <c r="P15" s="184"/>
      <c r="Q15" s="181"/>
      <c r="R15" s="182"/>
      <c r="S15" s="183"/>
      <c r="T15" s="184"/>
      <c r="U15" s="181"/>
      <c r="V15" s="182"/>
      <c r="W15" s="183"/>
      <c r="X15" s="182"/>
    </row>
    <row r="16" spans="2:24" ht="15.75" thickBot="1">
      <c r="B16" s="174">
        <f t="shared" si="0"/>
        <v>13</v>
      </c>
      <c r="C16" s="154"/>
      <c r="D16" s="154"/>
      <c r="E16" s="154"/>
      <c r="F16" s="154"/>
      <c r="G16" s="154"/>
      <c r="H16" s="154"/>
      <c r="I16" s="156"/>
      <c r="L16" s="185" t="s">
        <v>803</v>
      </c>
      <c r="M16" s="186"/>
      <c r="N16" s="187"/>
      <c r="O16" s="188"/>
      <c r="P16" s="189"/>
      <c r="Q16" s="186"/>
      <c r="R16" s="187"/>
      <c r="S16" s="188"/>
      <c r="T16" s="189"/>
      <c r="U16" s="186"/>
      <c r="V16" s="187"/>
      <c r="W16" s="188"/>
      <c r="X16" s="187"/>
    </row>
    <row r="17" spans="2:24" ht="15">
      <c r="B17" s="174">
        <f t="shared" si="0"/>
        <v>14</v>
      </c>
      <c r="C17" s="154"/>
      <c r="D17" s="154"/>
      <c r="E17" s="154"/>
      <c r="F17" s="154"/>
      <c r="G17" s="154"/>
      <c r="H17" s="154"/>
      <c r="I17" s="156"/>
      <c r="L17" s="253"/>
      <c r="M17" s="253"/>
      <c r="N17" s="253"/>
      <c r="O17" s="253"/>
      <c r="P17" s="253"/>
      <c r="Q17" s="253"/>
      <c r="R17" s="253"/>
      <c r="S17" s="253"/>
      <c r="T17" s="253"/>
      <c r="U17" s="253"/>
      <c r="V17" s="253"/>
      <c r="W17" s="253"/>
      <c r="X17" s="253"/>
    </row>
    <row r="18" spans="2:24" ht="15">
      <c r="B18" s="174">
        <f t="shared" si="0"/>
        <v>15</v>
      </c>
      <c r="C18" s="154"/>
      <c r="D18" s="154"/>
      <c r="E18" s="154"/>
      <c r="F18" s="154"/>
      <c r="G18" s="154"/>
      <c r="H18" s="154"/>
      <c r="I18" s="156"/>
      <c r="L18" s="254"/>
      <c r="M18" s="254"/>
      <c r="N18" s="254"/>
      <c r="O18" s="254"/>
      <c r="P18" s="254"/>
      <c r="Q18" s="254"/>
      <c r="R18" s="254"/>
      <c r="S18" s="254"/>
      <c r="T18" s="254"/>
      <c r="U18" s="254"/>
      <c r="V18" s="254"/>
      <c r="W18" s="254"/>
      <c r="X18" s="254"/>
    </row>
    <row r="19" spans="2:24" ht="15">
      <c r="B19" s="174">
        <f t="shared" si="0"/>
        <v>16</v>
      </c>
      <c r="C19" s="154"/>
      <c r="D19" s="154"/>
      <c r="E19" s="154"/>
      <c r="F19" s="154"/>
      <c r="G19" s="154"/>
      <c r="H19" s="154"/>
      <c r="I19" s="156"/>
      <c r="L19" s="254"/>
      <c r="M19" s="254"/>
      <c r="N19" s="254"/>
      <c r="O19" s="254"/>
      <c r="P19" s="254"/>
      <c r="Q19" s="254"/>
      <c r="R19" s="254"/>
      <c r="S19" s="254"/>
      <c r="T19" s="254"/>
      <c r="U19" s="254"/>
      <c r="V19" s="254"/>
      <c r="W19" s="254"/>
      <c r="X19" s="254"/>
    </row>
    <row r="20" spans="2:24" ht="15">
      <c r="B20" s="174">
        <f t="shared" si="0"/>
        <v>17</v>
      </c>
      <c r="C20" s="154"/>
      <c r="D20" s="154"/>
      <c r="E20" s="154"/>
      <c r="F20" s="154"/>
      <c r="G20" s="154"/>
      <c r="H20" s="154"/>
      <c r="I20" s="156"/>
      <c r="L20" s="254"/>
      <c r="M20" s="254"/>
      <c r="N20" s="254"/>
      <c r="O20" s="254"/>
      <c r="P20" s="254"/>
      <c r="Q20" s="254"/>
      <c r="R20" s="254"/>
      <c r="S20" s="254"/>
      <c r="T20" s="254"/>
      <c r="U20" s="254"/>
      <c r="V20" s="254"/>
      <c r="W20" s="254"/>
      <c r="X20" s="254"/>
    </row>
    <row r="21" spans="2:9" ht="15">
      <c r="B21" s="174">
        <f t="shared" si="0"/>
        <v>18</v>
      </c>
      <c r="C21" s="154"/>
      <c r="D21" s="154"/>
      <c r="E21" s="154"/>
      <c r="F21" s="154"/>
      <c r="G21" s="154"/>
      <c r="H21" s="154"/>
      <c r="I21" s="156"/>
    </row>
    <row r="22" spans="2:9" ht="15">
      <c r="B22" s="174">
        <f t="shared" si="0"/>
        <v>19</v>
      </c>
      <c r="C22" s="154"/>
      <c r="D22" s="154"/>
      <c r="E22" s="154"/>
      <c r="F22" s="154"/>
      <c r="G22" s="154"/>
      <c r="H22" s="154"/>
      <c r="I22" s="156"/>
    </row>
    <row r="23" spans="2:9" ht="15">
      <c r="B23" s="174">
        <f t="shared" si="0"/>
        <v>20</v>
      </c>
      <c r="C23" s="154"/>
      <c r="D23" s="154"/>
      <c r="E23" s="154"/>
      <c r="F23" s="154"/>
      <c r="G23" s="154"/>
      <c r="H23" s="154"/>
      <c r="I23" s="156"/>
    </row>
    <row r="24" spans="2:9" ht="15">
      <c r="B24" s="174">
        <f t="shared" si="0"/>
        <v>21</v>
      </c>
      <c r="C24" s="154"/>
      <c r="D24" s="154"/>
      <c r="E24" s="154"/>
      <c r="F24" s="154"/>
      <c r="G24" s="154"/>
      <c r="H24" s="154"/>
      <c r="I24" s="156"/>
    </row>
    <row r="25" spans="2:9" ht="15">
      <c r="B25" s="174">
        <f t="shared" si="0"/>
        <v>22</v>
      </c>
      <c r="C25" s="154"/>
      <c r="D25" s="154"/>
      <c r="E25" s="154"/>
      <c r="F25" s="154"/>
      <c r="G25" s="154"/>
      <c r="H25" s="154"/>
      <c r="I25" s="156"/>
    </row>
    <row r="26" spans="2:9" ht="15">
      <c r="B26" s="174">
        <f t="shared" si="0"/>
        <v>23</v>
      </c>
      <c r="C26" s="154"/>
      <c r="D26" s="154"/>
      <c r="E26" s="154"/>
      <c r="F26" s="154"/>
      <c r="G26" s="154"/>
      <c r="H26" s="154"/>
      <c r="I26" s="156"/>
    </row>
    <row r="27" spans="2:9" ht="15">
      <c r="B27" s="174">
        <f t="shared" si="0"/>
        <v>24</v>
      </c>
      <c r="C27" s="154"/>
      <c r="D27" s="154"/>
      <c r="E27" s="154"/>
      <c r="F27" s="154"/>
      <c r="G27" s="154"/>
      <c r="H27" s="154"/>
      <c r="I27" s="156"/>
    </row>
    <row r="28" spans="2:9" ht="15">
      <c r="B28" s="174">
        <f t="shared" si="0"/>
        <v>25</v>
      </c>
      <c r="C28" s="154"/>
      <c r="D28" s="154"/>
      <c r="E28" s="154"/>
      <c r="F28" s="154"/>
      <c r="G28" s="154"/>
      <c r="H28" s="154"/>
      <c r="I28" s="156"/>
    </row>
    <row r="29" spans="2:9" ht="15">
      <c r="B29" s="174">
        <f t="shared" si="0"/>
        <v>26</v>
      </c>
      <c r="C29" s="154"/>
      <c r="D29" s="154"/>
      <c r="E29" s="154"/>
      <c r="F29" s="154"/>
      <c r="G29" s="154"/>
      <c r="H29" s="154"/>
      <c r="I29" s="156"/>
    </row>
    <row r="30" spans="2:9" ht="15">
      <c r="B30" s="174">
        <f t="shared" si="0"/>
        <v>27</v>
      </c>
      <c r="C30" s="154"/>
      <c r="D30" s="154"/>
      <c r="E30" s="154"/>
      <c r="F30" s="154"/>
      <c r="G30" s="154"/>
      <c r="H30" s="154"/>
      <c r="I30" s="156"/>
    </row>
    <row r="31" spans="2:9" ht="15">
      <c r="B31" s="174">
        <f t="shared" si="0"/>
        <v>28</v>
      </c>
      <c r="C31" s="154"/>
      <c r="D31" s="154"/>
      <c r="E31" s="154"/>
      <c r="F31" s="154"/>
      <c r="G31" s="154"/>
      <c r="H31" s="154"/>
      <c r="I31" s="156"/>
    </row>
    <row r="32" spans="2:9" ht="15">
      <c r="B32" s="174">
        <f>B31+1</f>
        <v>29</v>
      </c>
      <c r="C32" s="154"/>
      <c r="D32" s="154"/>
      <c r="E32" s="154"/>
      <c r="F32" s="154"/>
      <c r="G32" s="154"/>
      <c r="H32" s="154"/>
      <c r="I32" s="156"/>
    </row>
    <row r="33" spans="2:9" ht="15.75" thickBot="1">
      <c r="B33" s="190">
        <f>B32+1</f>
        <v>30</v>
      </c>
      <c r="C33" s="158"/>
      <c r="D33" s="158"/>
      <c r="E33" s="158"/>
      <c r="F33" s="158"/>
      <c r="G33" s="158"/>
      <c r="H33" s="158"/>
      <c r="I33" s="159"/>
    </row>
    <row r="34" spans="2:9" ht="15">
      <c r="B34" s="160"/>
      <c r="C34" s="161"/>
      <c r="D34" s="161"/>
      <c r="E34" s="161"/>
      <c r="F34" s="161"/>
      <c r="G34" s="161"/>
      <c r="H34" s="161"/>
      <c r="I34" s="161"/>
    </row>
    <row r="35" spans="2:9" ht="15">
      <c r="B35" s="160"/>
      <c r="C35" s="162" t="s">
        <v>778</v>
      </c>
      <c r="D35" s="163"/>
      <c r="E35" s="161"/>
      <c r="F35" s="161"/>
      <c r="G35" s="161"/>
      <c r="H35" s="161"/>
      <c r="I35" s="161"/>
    </row>
    <row r="36" spans="2:9" ht="15">
      <c r="B36" s="160"/>
      <c r="C36" s="161"/>
      <c r="D36" s="161"/>
      <c r="E36" s="161"/>
      <c r="F36" s="161"/>
      <c r="G36" s="161"/>
      <c r="H36" s="161"/>
      <c r="I36" s="161"/>
    </row>
    <row r="37" spans="2:9" ht="15">
      <c r="B37" s="160"/>
      <c r="C37" s="161"/>
      <c r="D37" s="161"/>
      <c r="E37" s="161"/>
      <c r="F37" s="161"/>
      <c r="G37" s="161"/>
      <c r="H37" s="161"/>
      <c r="I37" s="161"/>
    </row>
    <row r="38" spans="2:9" ht="15">
      <c r="B38" s="160"/>
      <c r="C38" s="161"/>
      <c r="D38" s="161"/>
      <c r="E38" s="161"/>
      <c r="F38" s="161"/>
      <c r="G38" s="161"/>
      <c r="H38" s="161"/>
      <c r="I38" s="161"/>
    </row>
    <row r="39" spans="2:9" ht="15">
      <c r="B39" s="160"/>
      <c r="C39" s="161"/>
      <c r="D39" s="161"/>
      <c r="E39" s="161"/>
      <c r="F39" s="161"/>
      <c r="G39" s="161"/>
      <c r="H39" s="161"/>
      <c r="I39" s="161"/>
    </row>
    <row r="40" spans="2:9" ht="15">
      <c r="B40" s="160"/>
      <c r="C40" s="161"/>
      <c r="D40" s="161"/>
      <c r="E40" s="161"/>
      <c r="F40" s="161"/>
      <c r="G40" s="161"/>
      <c r="H40" s="161"/>
      <c r="I40" s="161"/>
    </row>
    <row r="41" spans="2:9" ht="15">
      <c r="B41" s="160"/>
      <c r="C41" s="161"/>
      <c r="D41" s="161"/>
      <c r="E41" s="161"/>
      <c r="F41" s="161"/>
      <c r="G41" s="161"/>
      <c r="H41" s="161"/>
      <c r="I41" s="161"/>
    </row>
    <row r="42" spans="2:9" ht="15">
      <c r="B42" s="160"/>
      <c r="C42" s="161"/>
      <c r="D42" s="161"/>
      <c r="E42" s="161"/>
      <c r="F42" s="161"/>
      <c r="G42" s="161"/>
      <c r="H42" s="161"/>
      <c r="I42" s="161"/>
    </row>
    <row r="43" spans="2:9" ht="15">
      <c r="B43" s="160"/>
      <c r="C43" s="161"/>
      <c r="D43" s="161"/>
      <c r="E43" s="161"/>
      <c r="F43" s="161"/>
      <c r="G43" s="161"/>
      <c r="H43" s="161"/>
      <c r="I43" s="161"/>
    </row>
    <row r="44" spans="2:9" ht="15">
      <c r="B44" s="160"/>
      <c r="C44" s="161"/>
      <c r="D44" s="161"/>
      <c r="E44" s="161"/>
      <c r="F44" s="161"/>
      <c r="G44" s="161"/>
      <c r="H44" s="161"/>
      <c r="I44" s="161"/>
    </row>
    <row r="45" spans="2:9" ht="15">
      <c r="B45" s="160"/>
      <c r="C45" s="161"/>
      <c r="D45" s="161"/>
      <c r="E45" s="161"/>
      <c r="F45" s="161"/>
      <c r="G45" s="161"/>
      <c r="H45" s="161"/>
      <c r="I45" s="161"/>
    </row>
    <row r="46" spans="2:9" ht="15">
      <c r="B46" s="160"/>
      <c r="C46" s="161"/>
      <c r="D46" s="161"/>
      <c r="E46" s="161"/>
      <c r="F46" s="161"/>
      <c r="G46" s="161"/>
      <c r="H46" s="161"/>
      <c r="I46" s="161"/>
    </row>
    <row r="47" spans="2:9" ht="15">
      <c r="B47" s="160"/>
      <c r="C47" s="161"/>
      <c r="D47" s="161"/>
      <c r="E47" s="161"/>
      <c r="F47" s="161"/>
      <c r="G47" s="161"/>
      <c r="H47" s="161"/>
      <c r="I47" s="161"/>
    </row>
    <row r="48" spans="2:9" ht="15">
      <c r="B48" s="160"/>
      <c r="C48" s="161"/>
      <c r="D48" s="161"/>
      <c r="E48" s="161"/>
      <c r="F48" s="161"/>
      <c r="G48" s="161"/>
      <c r="H48" s="161"/>
      <c r="I48" s="161"/>
    </row>
    <row r="49" spans="2:9" ht="15">
      <c r="B49" s="160"/>
      <c r="C49" s="161"/>
      <c r="D49" s="161"/>
      <c r="E49" s="161"/>
      <c r="F49" s="161"/>
      <c r="G49" s="161"/>
      <c r="H49" s="161"/>
      <c r="I49" s="161"/>
    </row>
    <row r="50" spans="2:9" ht="15">
      <c r="B50" s="160"/>
      <c r="C50" s="161"/>
      <c r="D50" s="161"/>
      <c r="E50" s="161"/>
      <c r="F50" s="161"/>
      <c r="G50" s="161"/>
      <c r="H50" s="161"/>
      <c r="I50" s="161"/>
    </row>
    <row r="51" spans="2:9" ht="15">
      <c r="B51" s="160"/>
      <c r="C51" s="161"/>
      <c r="D51" s="161"/>
      <c r="E51" s="161"/>
      <c r="F51" s="161"/>
      <c r="G51" s="161"/>
      <c r="H51" s="161"/>
      <c r="I51" s="161"/>
    </row>
    <row r="52" spans="2:9" ht="15">
      <c r="B52" s="160"/>
      <c r="C52" s="161"/>
      <c r="D52" s="161"/>
      <c r="E52" s="161"/>
      <c r="F52" s="161"/>
      <c r="G52" s="161"/>
      <c r="H52" s="161"/>
      <c r="I52" s="161"/>
    </row>
    <row r="53" spans="2:9" ht="15">
      <c r="B53" s="160"/>
      <c r="C53" s="161"/>
      <c r="D53" s="161"/>
      <c r="E53" s="161"/>
      <c r="F53" s="161"/>
      <c r="G53" s="161"/>
      <c r="H53" s="161"/>
      <c r="I53" s="161"/>
    </row>
    <row r="54" spans="2:9" ht="15">
      <c r="B54" s="160"/>
      <c r="C54" s="161"/>
      <c r="D54" s="161"/>
      <c r="E54" s="161"/>
      <c r="F54" s="161"/>
      <c r="G54" s="161"/>
      <c r="H54" s="161"/>
      <c r="I54" s="161"/>
    </row>
    <row r="55" spans="2:9" ht="15">
      <c r="B55" s="160"/>
      <c r="C55" s="161"/>
      <c r="D55" s="161"/>
      <c r="E55" s="161"/>
      <c r="F55" s="161"/>
      <c r="G55" s="161"/>
      <c r="H55" s="161"/>
      <c r="I55" s="161"/>
    </row>
    <row r="56" spans="2:9" ht="15">
      <c r="B56" s="160"/>
      <c r="C56" s="161"/>
      <c r="D56" s="161"/>
      <c r="E56" s="161"/>
      <c r="F56" s="161"/>
      <c r="G56" s="161"/>
      <c r="H56" s="161"/>
      <c r="I56" s="161"/>
    </row>
    <row r="57" spans="2:9" ht="15">
      <c r="B57" s="160"/>
      <c r="C57" s="161"/>
      <c r="D57" s="161"/>
      <c r="E57" s="161"/>
      <c r="F57" s="161"/>
      <c r="G57" s="161"/>
      <c r="H57" s="161"/>
      <c r="I57" s="161"/>
    </row>
    <row r="58" spans="2:9" ht="15">
      <c r="B58" s="160"/>
      <c r="C58" s="161"/>
      <c r="D58" s="161"/>
      <c r="E58" s="161"/>
      <c r="F58" s="161"/>
      <c r="G58" s="161"/>
      <c r="H58" s="161"/>
      <c r="I58" s="161"/>
    </row>
    <row r="59" spans="2:9" ht="15">
      <c r="B59" s="160"/>
      <c r="C59" s="161"/>
      <c r="D59" s="161"/>
      <c r="E59" s="161"/>
      <c r="F59" s="161"/>
      <c r="G59" s="161"/>
      <c r="H59" s="161"/>
      <c r="I59" s="161"/>
    </row>
    <row r="60" spans="2:9" ht="15">
      <c r="B60" s="160"/>
      <c r="C60" s="161"/>
      <c r="D60" s="161"/>
      <c r="E60" s="161"/>
      <c r="F60" s="161"/>
      <c r="G60" s="161"/>
      <c r="H60" s="161"/>
      <c r="I60" s="161"/>
    </row>
    <row r="61" spans="2:9" ht="15">
      <c r="B61" s="160"/>
      <c r="C61" s="161"/>
      <c r="D61" s="161"/>
      <c r="E61" s="161"/>
      <c r="F61" s="161"/>
      <c r="G61" s="161"/>
      <c r="H61" s="161"/>
      <c r="I61" s="161"/>
    </row>
    <row r="62" spans="2:9" ht="15">
      <c r="B62" s="160"/>
      <c r="C62" s="161"/>
      <c r="D62" s="161"/>
      <c r="E62" s="161"/>
      <c r="F62" s="161"/>
      <c r="G62" s="161"/>
      <c r="H62" s="161"/>
      <c r="I62" s="161"/>
    </row>
    <row r="63" spans="2:9" ht="15">
      <c r="B63" s="160"/>
      <c r="C63" s="161"/>
      <c r="D63" s="161"/>
      <c r="E63" s="161"/>
      <c r="F63" s="161"/>
      <c r="G63" s="161"/>
      <c r="H63" s="161"/>
      <c r="I63" s="161"/>
    </row>
    <row r="64" spans="2:9" ht="15">
      <c r="B64" s="160"/>
      <c r="C64" s="161"/>
      <c r="D64" s="161"/>
      <c r="E64" s="161"/>
      <c r="F64" s="161"/>
      <c r="G64" s="161"/>
      <c r="H64" s="161"/>
      <c r="I64" s="161"/>
    </row>
    <row r="65" spans="2:9" ht="15">
      <c r="B65" s="160"/>
      <c r="C65" s="161"/>
      <c r="D65" s="161"/>
      <c r="E65" s="161"/>
      <c r="F65" s="161"/>
      <c r="G65" s="161"/>
      <c r="H65" s="161"/>
      <c r="I65" s="161"/>
    </row>
    <row r="66" spans="2:9" ht="15">
      <c r="B66" s="160"/>
      <c r="C66" s="161"/>
      <c r="D66" s="161"/>
      <c r="E66" s="161"/>
      <c r="F66" s="161"/>
      <c r="G66" s="161"/>
      <c r="H66" s="161"/>
      <c r="I66" s="161"/>
    </row>
    <row r="67" spans="2:9" ht="15">
      <c r="B67" s="160"/>
      <c r="C67" s="161"/>
      <c r="D67" s="161"/>
      <c r="E67" s="161"/>
      <c r="F67" s="161"/>
      <c r="G67" s="161"/>
      <c r="H67" s="161"/>
      <c r="I67" s="161"/>
    </row>
    <row r="68" spans="2:9" ht="15">
      <c r="B68" s="160"/>
      <c r="C68" s="161"/>
      <c r="D68" s="161"/>
      <c r="E68" s="161"/>
      <c r="F68" s="161"/>
      <c r="G68" s="161"/>
      <c r="H68" s="161"/>
      <c r="I68" s="161"/>
    </row>
    <row r="69" spans="2:9" ht="15">
      <c r="B69" s="160"/>
      <c r="C69" s="161"/>
      <c r="D69" s="161"/>
      <c r="E69" s="161"/>
      <c r="F69" s="161"/>
      <c r="G69" s="161"/>
      <c r="H69" s="161"/>
      <c r="I69" s="161"/>
    </row>
    <row r="70" spans="2:9" ht="15">
      <c r="B70" s="160"/>
      <c r="C70" s="161"/>
      <c r="D70" s="161"/>
      <c r="E70" s="161"/>
      <c r="F70" s="161"/>
      <c r="G70" s="161"/>
      <c r="H70" s="161"/>
      <c r="I70" s="161"/>
    </row>
    <row r="71" spans="2:9" ht="15">
      <c r="B71" s="160"/>
      <c r="C71" s="161"/>
      <c r="D71" s="161"/>
      <c r="E71" s="161"/>
      <c r="F71" s="161"/>
      <c r="G71" s="161"/>
      <c r="H71" s="161"/>
      <c r="I71" s="161"/>
    </row>
    <row r="72" spans="2:9" ht="15">
      <c r="B72" s="160"/>
      <c r="C72" s="161"/>
      <c r="D72" s="161"/>
      <c r="E72" s="161"/>
      <c r="F72" s="161"/>
      <c r="G72" s="161"/>
      <c r="H72" s="161"/>
      <c r="I72" s="161"/>
    </row>
    <row r="73" spans="2:9" ht="15">
      <c r="B73" s="160"/>
      <c r="C73" s="161"/>
      <c r="D73" s="161"/>
      <c r="E73" s="161"/>
      <c r="F73" s="161"/>
      <c r="G73" s="161"/>
      <c r="H73" s="161"/>
      <c r="I73" s="161"/>
    </row>
    <row r="74" spans="2:9" ht="15">
      <c r="B74" s="160"/>
      <c r="C74" s="161"/>
      <c r="D74" s="161"/>
      <c r="E74" s="161"/>
      <c r="F74" s="161"/>
      <c r="G74" s="161"/>
      <c r="H74" s="161"/>
      <c r="I74" s="161"/>
    </row>
    <row r="75" spans="2:9" ht="15">
      <c r="B75" s="160"/>
      <c r="C75" s="161"/>
      <c r="D75" s="161"/>
      <c r="E75" s="161"/>
      <c r="F75" s="161"/>
      <c r="G75" s="161"/>
      <c r="H75" s="161"/>
      <c r="I75" s="161"/>
    </row>
    <row r="76" spans="2:9" ht="15">
      <c r="B76" s="160"/>
      <c r="C76" s="161"/>
      <c r="D76" s="161"/>
      <c r="E76" s="161"/>
      <c r="F76" s="161"/>
      <c r="G76" s="161"/>
      <c r="H76" s="161"/>
      <c r="I76" s="161"/>
    </row>
    <row r="77" spans="2:9" ht="15">
      <c r="B77" s="160"/>
      <c r="C77" s="161"/>
      <c r="D77" s="161"/>
      <c r="E77" s="161"/>
      <c r="F77" s="161"/>
      <c r="G77" s="161"/>
      <c r="H77" s="161"/>
      <c r="I77" s="161"/>
    </row>
    <row r="78" spans="2:9" ht="15">
      <c r="B78" s="160"/>
      <c r="C78" s="161"/>
      <c r="D78" s="161"/>
      <c r="E78" s="161"/>
      <c r="F78" s="161"/>
      <c r="G78" s="161"/>
      <c r="H78" s="161"/>
      <c r="I78" s="161"/>
    </row>
    <row r="79" spans="2:9" ht="15">
      <c r="B79" s="160"/>
      <c r="C79" s="161"/>
      <c r="D79" s="161"/>
      <c r="E79" s="161"/>
      <c r="F79" s="161"/>
      <c r="G79" s="161"/>
      <c r="H79" s="161"/>
      <c r="I79" s="161"/>
    </row>
    <row r="80" spans="2:9" ht="15">
      <c r="B80" s="160"/>
      <c r="C80" s="161"/>
      <c r="D80" s="161"/>
      <c r="E80" s="161"/>
      <c r="F80" s="161"/>
      <c r="G80" s="161"/>
      <c r="H80" s="161"/>
      <c r="I80" s="161"/>
    </row>
    <row r="81" spans="2:9" ht="15">
      <c r="B81" s="160"/>
      <c r="C81" s="161"/>
      <c r="D81" s="161"/>
      <c r="E81" s="161"/>
      <c r="F81" s="161"/>
      <c r="G81" s="161"/>
      <c r="H81" s="161"/>
      <c r="I81" s="161"/>
    </row>
    <row r="82" spans="2:9" ht="15">
      <c r="B82" s="160"/>
      <c r="C82" s="161"/>
      <c r="D82" s="161"/>
      <c r="E82" s="161"/>
      <c r="F82" s="161"/>
      <c r="G82" s="161"/>
      <c r="H82" s="161"/>
      <c r="I82" s="161"/>
    </row>
    <row r="83" spans="2:9" ht="15">
      <c r="B83" s="160"/>
      <c r="C83" s="161"/>
      <c r="D83" s="161"/>
      <c r="E83" s="161"/>
      <c r="F83" s="161"/>
      <c r="G83" s="161"/>
      <c r="H83" s="161"/>
      <c r="I83" s="161"/>
    </row>
    <row r="84" spans="2:9" ht="15">
      <c r="B84" s="160"/>
      <c r="C84" s="161"/>
      <c r="D84" s="161"/>
      <c r="E84" s="161"/>
      <c r="F84" s="161"/>
      <c r="G84" s="161"/>
      <c r="H84" s="161"/>
      <c r="I84" s="161"/>
    </row>
    <row r="85" spans="2:9" ht="15">
      <c r="B85" s="160"/>
      <c r="C85" s="161"/>
      <c r="D85" s="161"/>
      <c r="E85" s="161"/>
      <c r="F85" s="161"/>
      <c r="G85" s="161"/>
      <c r="H85" s="161"/>
      <c r="I85" s="161"/>
    </row>
    <row r="86" spans="2:9" ht="15">
      <c r="B86" s="160"/>
      <c r="C86" s="161"/>
      <c r="D86" s="161"/>
      <c r="E86" s="161"/>
      <c r="F86" s="161"/>
      <c r="G86" s="161"/>
      <c r="H86" s="161"/>
      <c r="I86" s="161"/>
    </row>
    <row r="87" spans="2:9" ht="15">
      <c r="B87" s="160"/>
      <c r="C87" s="161"/>
      <c r="D87" s="161"/>
      <c r="E87" s="161"/>
      <c r="F87" s="161"/>
      <c r="G87" s="161"/>
      <c r="H87" s="161"/>
      <c r="I87" s="161"/>
    </row>
    <row r="88" spans="2:9" ht="15">
      <c r="B88" s="160"/>
      <c r="C88" s="161"/>
      <c r="D88" s="161"/>
      <c r="E88" s="161"/>
      <c r="F88" s="161"/>
      <c r="G88" s="161"/>
      <c r="H88" s="161"/>
      <c r="I88" s="161"/>
    </row>
    <row r="89" spans="2:9" ht="15">
      <c r="B89" s="160"/>
      <c r="C89" s="161"/>
      <c r="D89" s="161"/>
      <c r="E89" s="161"/>
      <c r="F89" s="161"/>
      <c r="G89" s="161"/>
      <c r="H89" s="161"/>
      <c r="I89" s="161"/>
    </row>
    <row r="90" spans="2:9" ht="15">
      <c r="B90" s="160"/>
      <c r="C90" s="161"/>
      <c r="D90" s="161"/>
      <c r="E90" s="161"/>
      <c r="F90" s="161"/>
      <c r="G90" s="161"/>
      <c r="H90" s="161"/>
      <c r="I90" s="161"/>
    </row>
    <row r="91" spans="2:9" ht="15">
      <c r="B91" s="160"/>
      <c r="C91" s="161"/>
      <c r="D91" s="161"/>
      <c r="E91" s="161"/>
      <c r="F91" s="161"/>
      <c r="G91" s="161"/>
      <c r="H91" s="161"/>
      <c r="I91" s="161"/>
    </row>
    <row r="92" spans="2:9" ht="15">
      <c r="B92" s="160"/>
      <c r="C92" s="161"/>
      <c r="D92" s="161"/>
      <c r="E92" s="161"/>
      <c r="F92" s="161"/>
      <c r="G92" s="161"/>
      <c r="H92" s="161"/>
      <c r="I92" s="161"/>
    </row>
    <row r="93" spans="2:9" ht="15">
      <c r="B93" s="160"/>
      <c r="C93" s="161"/>
      <c r="D93" s="161"/>
      <c r="E93" s="161"/>
      <c r="F93" s="161"/>
      <c r="G93" s="161"/>
      <c r="H93" s="161"/>
      <c r="I93" s="161"/>
    </row>
    <row r="94" spans="2:9" ht="15">
      <c r="B94" s="160"/>
      <c r="C94" s="161"/>
      <c r="D94" s="161"/>
      <c r="E94" s="161"/>
      <c r="F94" s="161"/>
      <c r="G94" s="161"/>
      <c r="H94" s="161"/>
      <c r="I94" s="161"/>
    </row>
    <row r="95" spans="2:9" ht="15">
      <c r="B95" s="160"/>
      <c r="C95" s="161"/>
      <c r="D95" s="161"/>
      <c r="E95" s="161"/>
      <c r="F95" s="161"/>
      <c r="G95" s="161"/>
      <c r="H95" s="161"/>
      <c r="I95" s="161"/>
    </row>
    <row r="96" spans="2:9" ht="15">
      <c r="B96" s="160"/>
      <c r="C96" s="161"/>
      <c r="D96" s="161"/>
      <c r="E96" s="161"/>
      <c r="F96" s="161"/>
      <c r="G96" s="161"/>
      <c r="H96" s="161"/>
      <c r="I96" s="161"/>
    </row>
    <row r="97" spans="2:9" ht="15">
      <c r="B97" s="160"/>
      <c r="C97" s="161"/>
      <c r="D97" s="161"/>
      <c r="E97" s="161"/>
      <c r="F97" s="161"/>
      <c r="G97" s="161"/>
      <c r="H97" s="161"/>
      <c r="I97" s="161"/>
    </row>
    <row r="98" spans="2:9" ht="15">
      <c r="B98" s="160"/>
      <c r="C98" s="161"/>
      <c r="D98" s="161"/>
      <c r="E98" s="161"/>
      <c r="F98" s="161"/>
      <c r="G98" s="161"/>
      <c r="H98" s="161"/>
      <c r="I98" s="161"/>
    </row>
    <row r="99" spans="2:9" ht="15">
      <c r="B99" s="160"/>
      <c r="C99" s="161"/>
      <c r="D99" s="161"/>
      <c r="E99" s="161"/>
      <c r="F99" s="161"/>
      <c r="G99" s="161"/>
      <c r="H99" s="161"/>
      <c r="I99" s="161"/>
    </row>
    <row r="100" spans="2:9" ht="15">
      <c r="B100" s="160"/>
      <c r="C100" s="161"/>
      <c r="D100" s="161"/>
      <c r="E100" s="161"/>
      <c r="F100" s="161"/>
      <c r="G100" s="161"/>
      <c r="H100" s="161"/>
      <c r="I100" s="161"/>
    </row>
    <row r="101" spans="2:9" ht="15">
      <c r="B101" s="160"/>
      <c r="C101" s="161"/>
      <c r="D101" s="161"/>
      <c r="E101" s="161"/>
      <c r="F101" s="161"/>
      <c r="G101" s="161"/>
      <c r="H101" s="161"/>
      <c r="I101" s="161"/>
    </row>
    <row r="102" spans="2:9" ht="15">
      <c r="B102" s="160"/>
      <c r="C102" s="161"/>
      <c r="D102" s="161"/>
      <c r="E102" s="161"/>
      <c r="F102" s="161"/>
      <c r="G102" s="161"/>
      <c r="H102" s="161"/>
      <c r="I102" s="161"/>
    </row>
    <row r="103" spans="2:9" ht="15">
      <c r="B103" s="160"/>
      <c r="C103" s="161"/>
      <c r="D103" s="161"/>
      <c r="E103" s="161"/>
      <c r="F103" s="161"/>
      <c r="G103" s="161"/>
      <c r="H103" s="161"/>
      <c r="I103" s="161"/>
    </row>
    <row r="104" spans="2:9" ht="15">
      <c r="B104" s="160"/>
      <c r="C104" s="161"/>
      <c r="D104" s="161"/>
      <c r="E104" s="161"/>
      <c r="F104" s="161"/>
      <c r="G104" s="161"/>
      <c r="H104" s="161"/>
      <c r="I104" s="161"/>
    </row>
    <row r="105" spans="2:9" ht="15">
      <c r="B105" s="160"/>
      <c r="C105" s="161"/>
      <c r="D105" s="161"/>
      <c r="E105" s="161"/>
      <c r="F105" s="161"/>
      <c r="G105" s="161"/>
      <c r="H105" s="161"/>
      <c r="I105" s="161"/>
    </row>
    <row r="106" spans="2:9" ht="15">
      <c r="B106" s="160"/>
      <c r="C106" s="161"/>
      <c r="D106" s="161"/>
      <c r="E106" s="161"/>
      <c r="F106" s="161"/>
      <c r="G106" s="161"/>
      <c r="H106" s="161"/>
      <c r="I106" s="161"/>
    </row>
    <row r="107" spans="2:9" ht="15">
      <c r="B107" s="160"/>
      <c r="C107" s="161"/>
      <c r="D107" s="161"/>
      <c r="E107" s="161"/>
      <c r="F107" s="161"/>
      <c r="G107" s="161"/>
      <c r="H107" s="161"/>
      <c r="I107" s="161"/>
    </row>
    <row r="108" spans="2:9" ht="15">
      <c r="B108" s="160"/>
      <c r="C108" s="161"/>
      <c r="D108" s="161"/>
      <c r="E108" s="161"/>
      <c r="F108" s="161"/>
      <c r="G108" s="161"/>
      <c r="H108" s="161"/>
      <c r="I108" s="161"/>
    </row>
    <row r="109" spans="2:9" ht="15">
      <c r="B109" s="160"/>
      <c r="C109" s="161"/>
      <c r="D109" s="161"/>
      <c r="E109" s="161"/>
      <c r="F109" s="161"/>
      <c r="G109" s="161"/>
      <c r="H109" s="161"/>
      <c r="I109" s="161"/>
    </row>
    <row r="110" spans="2:9" ht="15">
      <c r="B110" s="160"/>
      <c r="C110" s="161"/>
      <c r="D110" s="161"/>
      <c r="E110" s="161"/>
      <c r="F110" s="161"/>
      <c r="G110" s="161"/>
      <c r="H110" s="161"/>
      <c r="I110" s="161"/>
    </row>
    <row r="111" spans="2:9" ht="15">
      <c r="B111" s="160"/>
      <c r="C111" s="161"/>
      <c r="D111" s="161"/>
      <c r="E111" s="161"/>
      <c r="F111" s="161"/>
      <c r="G111" s="161"/>
      <c r="H111" s="161"/>
      <c r="I111" s="161"/>
    </row>
    <row r="112" spans="2:9" ht="15">
      <c r="B112" s="160"/>
      <c r="C112" s="161"/>
      <c r="D112" s="161"/>
      <c r="E112" s="161"/>
      <c r="F112" s="161"/>
      <c r="G112" s="161"/>
      <c r="H112" s="161"/>
      <c r="I112" s="161"/>
    </row>
    <row r="113" spans="2:9" ht="15">
      <c r="B113" s="160"/>
      <c r="C113" s="161"/>
      <c r="D113" s="161"/>
      <c r="E113" s="161"/>
      <c r="F113" s="161"/>
      <c r="G113" s="161"/>
      <c r="H113" s="161"/>
      <c r="I113" s="161"/>
    </row>
    <row r="114" spans="2:9" ht="15">
      <c r="B114" s="160"/>
      <c r="C114" s="161"/>
      <c r="D114" s="161"/>
      <c r="E114" s="161"/>
      <c r="F114" s="161"/>
      <c r="G114" s="161"/>
      <c r="H114" s="161"/>
      <c r="I114" s="161"/>
    </row>
    <row r="115" spans="2:9" ht="15">
      <c r="B115" s="160"/>
      <c r="C115" s="161"/>
      <c r="D115" s="161"/>
      <c r="E115" s="161"/>
      <c r="F115" s="161"/>
      <c r="G115" s="161"/>
      <c r="H115" s="161"/>
      <c r="I115" s="161"/>
    </row>
    <row r="116" spans="2:9" ht="15">
      <c r="B116" s="160"/>
      <c r="C116" s="161"/>
      <c r="D116" s="161"/>
      <c r="E116" s="161"/>
      <c r="F116" s="161"/>
      <c r="G116" s="161"/>
      <c r="H116" s="161"/>
      <c r="I116" s="161"/>
    </row>
    <row r="117" spans="2:9" ht="15">
      <c r="B117" s="160"/>
      <c r="C117" s="161"/>
      <c r="D117" s="161"/>
      <c r="E117" s="161"/>
      <c r="F117" s="161"/>
      <c r="G117" s="161"/>
      <c r="H117" s="161"/>
      <c r="I117" s="161"/>
    </row>
    <row r="118" spans="2:9" ht="15">
      <c r="B118" s="160"/>
      <c r="C118" s="161"/>
      <c r="D118" s="161"/>
      <c r="E118" s="161"/>
      <c r="F118" s="161"/>
      <c r="G118" s="161"/>
      <c r="H118" s="161"/>
      <c r="I118" s="161"/>
    </row>
    <row r="119" spans="2:9" ht="15">
      <c r="B119" s="160"/>
      <c r="C119" s="161"/>
      <c r="D119" s="161"/>
      <c r="E119" s="161"/>
      <c r="F119" s="161"/>
      <c r="G119" s="161"/>
      <c r="H119" s="161"/>
      <c r="I119" s="161"/>
    </row>
    <row r="120" spans="2:9" ht="15">
      <c r="B120" s="160"/>
      <c r="C120" s="161"/>
      <c r="D120" s="161"/>
      <c r="E120" s="161"/>
      <c r="F120" s="161"/>
      <c r="G120" s="161"/>
      <c r="H120" s="161"/>
      <c r="I120" s="161"/>
    </row>
    <row r="121" spans="2:9" ht="15">
      <c r="B121" s="160"/>
      <c r="C121" s="161"/>
      <c r="D121" s="161"/>
      <c r="E121" s="161"/>
      <c r="F121" s="161"/>
      <c r="G121" s="161"/>
      <c r="H121" s="161"/>
      <c r="I121" s="161"/>
    </row>
    <row r="122" spans="2:9" ht="15">
      <c r="B122" s="160"/>
      <c r="C122" s="161"/>
      <c r="D122" s="161"/>
      <c r="E122" s="161"/>
      <c r="F122" s="161"/>
      <c r="G122" s="161"/>
      <c r="H122" s="161"/>
      <c r="I122" s="161"/>
    </row>
    <row r="123" spans="2:9" ht="15">
      <c r="B123" s="160"/>
      <c r="C123" s="161"/>
      <c r="D123" s="161"/>
      <c r="E123" s="161"/>
      <c r="F123" s="161"/>
      <c r="G123" s="161"/>
      <c r="H123" s="161"/>
      <c r="I123" s="161"/>
    </row>
    <row r="124" spans="2:9" ht="15">
      <c r="B124" s="160"/>
      <c r="C124" s="161"/>
      <c r="D124" s="161"/>
      <c r="E124" s="161"/>
      <c r="F124" s="161"/>
      <c r="G124" s="161"/>
      <c r="H124" s="161"/>
      <c r="I124" s="161"/>
    </row>
    <row r="125" spans="2:9" ht="15">
      <c r="B125" s="160"/>
      <c r="C125" s="161"/>
      <c r="D125" s="161"/>
      <c r="E125" s="161"/>
      <c r="F125" s="161"/>
      <c r="G125" s="161"/>
      <c r="H125" s="161"/>
      <c r="I125" s="161"/>
    </row>
    <row r="126" spans="2:9" ht="15">
      <c r="B126" s="160"/>
      <c r="C126" s="161"/>
      <c r="D126" s="161"/>
      <c r="E126" s="161"/>
      <c r="F126" s="161"/>
      <c r="G126" s="161"/>
      <c r="H126" s="161"/>
      <c r="I126" s="161"/>
    </row>
    <row r="127" spans="2:9" ht="15">
      <c r="B127" s="160"/>
      <c r="C127" s="161"/>
      <c r="D127" s="161"/>
      <c r="E127" s="161"/>
      <c r="F127" s="161"/>
      <c r="G127" s="161"/>
      <c r="H127" s="161"/>
      <c r="I127" s="161"/>
    </row>
    <row r="128" spans="2:9" ht="15">
      <c r="B128" s="160"/>
      <c r="C128" s="161"/>
      <c r="D128" s="161"/>
      <c r="E128" s="161"/>
      <c r="F128" s="161"/>
      <c r="G128" s="161"/>
      <c r="H128" s="161"/>
      <c r="I128" s="161"/>
    </row>
    <row r="129" spans="2:9" ht="15">
      <c r="B129" s="160"/>
      <c r="C129" s="161"/>
      <c r="D129" s="161"/>
      <c r="E129" s="161"/>
      <c r="F129" s="161"/>
      <c r="G129" s="161"/>
      <c r="H129" s="161"/>
      <c r="I129" s="161"/>
    </row>
    <row r="130" spans="2:9" ht="15">
      <c r="B130" s="160"/>
      <c r="C130" s="161"/>
      <c r="D130" s="161"/>
      <c r="E130" s="161"/>
      <c r="F130" s="161"/>
      <c r="G130" s="161"/>
      <c r="H130" s="161"/>
      <c r="I130" s="161"/>
    </row>
    <row r="131" spans="2:9" ht="15">
      <c r="B131" s="160"/>
      <c r="C131" s="161"/>
      <c r="D131" s="161"/>
      <c r="E131" s="161"/>
      <c r="F131" s="161"/>
      <c r="G131" s="161"/>
      <c r="H131" s="161"/>
      <c r="I131" s="161"/>
    </row>
    <row r="132" spans="2:9" ht="15">
      <c r="B132" s="160"/>
      <c r="C132" s="161"/>
      <c r="D132" s="161"/>
      <c r="E132" s="161"/>
      <c r="F132" s="161"/>
      <c r="G132" s="161"/>
      <c r="H132" s="161"/>
      <c r="I132" s="161"/>
    </row>
    <row r="133" spans="2:9" ht="15">
      <c r="B133" s="160"/>
      <c r="C133" s="161"/>
      <c r="D133" s="161"/>
      <c r="E133" s="161"/>
      <c r="F133" s="161"/>
      <c r="G133" s="161"/>
      <c r="H133" s="161"/>
      <c r="I133" s="161"/>
    </row>
    <row r="134" spans="2:9" ht="15">
      <c r="B134" s="160"/>
      <c r="C134" s="161"/>
      <c r="D134" s="161"/>
      <c r="E134" s="161"/>
      <c r="F134" s="161"/>
      <c r="G134" s="161"/>
      <c r="H134" s="161"/>
      <c r="I134" s="161"/>
    </row>
    <row r="135" spans="2:9" ht="15">
      <c r="B135" s="160"/>
      <c r="C135" s="161"/>
      <c r="D135" s="161"/>
      <c r="E135" s="161"/>
      <c r="F135" s="161"/>
      <c r="G135" s="161"/>
      <c r="H135" s="161"/>
      <c r="I135" s="161"/>
    </row>
    <row r="136" spans="2:9" ht="15">
      <c r="B136" s="160"/>
      <c r="C136" s="161"/>
      <c r="D136" s="161"/>
      <c r="E136" s="161"/>
      <c r="F136" s="161"/>
      <c r="G136" s="161"/>
      <c r="H136" s="161"/>
      <c r="I136" s="161"/>
    </row>
    <row r="137" spans="2:9" ht="15">
      <c r="B137" s="160"/>
      <c r="C137" s="161"/>
      <c r="D137" s="161"/>
      <c r="E137" s="161"/>
      <c r="F137" s="161"/>
      <c r="G137" s="161"/>
      <c r="H137" s="161"/>
      <c r="I137" s="161"/>
    </row>
    <row r="138" spans="2:9" ht="15">
      <c r="B138" s="160"/>
      <c r="C138" s="161"/>
      <c r="D138" s="161"/>
      <c r="E138" s="161"/>
      <c r="F138" s="161"/>
      <c r="G138" s="161"/>
      <c r="H138" s="161"/>
      <c r="I138" s="161"/>
    </row>
    <row r="139" spans="2:9" ht="15">
      <c r="B139" s="160"/>
      <c r="C139" s="161"/>
      <c r="D139" s="161"/>
      <c r="E139" s="161"/>
      <c r="F139" s="161"/>
      <c r="G139" s="161"/>
      <c r="H139" s="161"/>
      <c r="I139" s="161"/>
    </row>
    <row r="140" spans="2:9" ht="15">
      <c r="B140" s="160"/>
      <c r="C140" s="161"/>
      <c r="D140" s="161"/>
      <c r="E140" s="161"/>
      <c r="F140" s="161"/>
      <c r="G140" s="161"/>
      <c r="H140" s="161"/>
      <c r="I140" s="161"/>
    </row>
    <row r="141" spans="2:9" ht="15">
      <c r="B141" s="160"/>
      <c r="C141" s="161"/>
      <c r="D141" s="161"/>
      <c r="E141" s="161"/>
      <c r="F141" s="161"/>
      <c r="G141" s="161"/>
      <c r="H141" s="161"/>
      <c r="I141" s="161"/>
    </row>
    <row r="142" spans="2:9" ht="15">
      <c r="B142" s="160"/>
      <c r="C142" s="161"/>
      <c r="D142" s="161"/>
      <c r="E142" s="161"/>
      <c r="F142" s="161"/>
      <c r="G142" s="161"/>
      <c r="H142" s="161"/>
      <c r="I142" s="161"/>
    </row>
    <row r="143" spans="2:9" ht="15">
      <c r="B143" s="160"/>
      <c r="C143" s="161"/>
      <c r="D143" s="161"/>
      <c r="E143" s="161"/>
      <c r="F143" s="161"/>
      <c r="G143" s="161"/>
      <c r="H143" s="161"/>
      <c r="I143" s="161"/>
    </row>
    <row r="144" spans="2:9" ht="15">
      <c r="B144" s="160"/>
      <c r="C144" s="161"/>
      <c r="D144" s="161"/>
      <c r="E144" s="161"/>
      <c r="F144" s="161"/>
      <c r="G144" s="161"/>
      <c r="H144" s="161"/>
      <c r="I144" s="161"/>
    </row>
    <row r="145" spans="2:9" ht="15">
      <c r="B145" s="160"/>
      <c r="C145" s="161"/>
      <c r="D145" s="161"/>
      <c r="E145" s="161"/>
      <c r="F145" s="161"/>
      <c r="G145" s="161"/>
      <c r="H145" s="161"/>
      <c r="I145" s="161"/>
    </row>
    <row r="146" spans="2:9" ht="15">
      <c r="B146" s="160"/>
      <c r="C146" s="161"/>
      <c r="D146" s="161"/>
      <c r="E146" s="161"/>
      <c r="F146" s="161"/>
      <c r="G146" s="161"/>
      <c r="H146" s="161"/>
      <c r="I146" s="161"/>
    </row>
    <row r="147" spans="2:9" ht="15">
      <c r="B147" s="160"/>
      <c r="C147" s="161"/>
      <c r="D147" s="161"/>
      <c r="E147" s="161"/>
      <c r="F147" s="161"/>
      <c r="G147" s="161"/>
      <c r="H147" s="161"/>
      <c r="I147" s="161"/>
    </row>
    <row r="148" spans="2:9" ht="15">
      <c r="B148" s="160"/>
      <c r="C148" s="161"/>
      <c r="D148" s="161"/>
      <c r="E148" s="161"/>
      <c r="F148" s="161"/>
      <c r="G148" s="161"/>
      <c r="H148" s="161"/>
      <c r="I148" s="161"/>
    </row>
    <row r="149" spans="2:9" ht="15">
      <c r="B149" s="160"/>
      <c r="C149" s="161"/>
      <c r="D149" s="161"/>
      <c r="E149" s="161"/>
      <c r="F149" s="161"/>
      <c r="G149" s="161"/>
      <c r="H149" s="161"/>
      <c r="I149" s="161"/>
    </row>
    <row r="150" spans="2:9" ht="15">
      <c r="B150" s="160"/>
      <c r="C150" s="161"/>
      <c r="D150" s="161"/>
      <c r="E150" s="161"/>
      <c r="F150" s="161"/>
      <c r="G150" s="161"/>
      <c r="H150" s="161"/>
      <c r="I150" s="161"/>
    </row>
    <row r="151" spans="2:9" ht="15">
      <c r="B151" s="160"/>
      <c r="C151" s="161"/>
      <c r="D151" s="161"/>
      <c r="E151" s="161"/>
      <c r="F151" s="161"/>
      <c r="G151" s="161"/>
      <c r="H151" s="161"/>
      <c r="I151" s="161"/>
    </row>
    <row r="152" spans="2:9" ht="15">
      <c r="B152" s="160"/>
      <c r="C152" s="161"/>
      <c r="D152" s="161"/>
      <c r="E152" s="161"/>
      <c r="F152" s="161"/>
      <c r="G152" s="161"/>
      <c r="H152" s="161"/>
      <c r="I152" s="161"/>
    </row>
    <row r="153" spans="2:9" ht="15">
      <c r="B153" s="160"/>
      <c r="C153" s="161"/>
      <c r="D153" s="161"/>
      <c r="E153" s="161"/>
      <c r="F153" s="161"/>
      <c r="G153" s="161"/>
      <c r="H153" s="161"/>
      <c r="I153" s="161"/>
    </row>
    <row r="154" spans="2:9" ht="15">
      <c r="B154" s="160"/>
      <c r="C154" s="161"/>
      <c r="D154" s="161"/>
      <c r="E154" s="161"/>
      <c r="F154" s="161"/>
      <c r="G154" s="161"/>
      <c r="H154" s="161"/>
      <c r="I154" s="161"/>
    </row>
    <row r="155" spans="2:9" ht="15">
      <c r="B155" s="160"/>
      <c r="C155" s="161"/>
      <c r="D155" s="161"/>
      <c r="E155" s="161"/>
      <c r="F155" s="161"/>
      <c r="G155" s="161"/>
      <c r="H155" s="161"/>
      <c r="I155" s="161"/>
    </row>
    <row r="156" spans="2:9" ht="15">
      <c r="B156" s="160"/>
      <c r="C156" s="161"/>
      <c r="D156" s="161"/>
      <c r="E156" s="161"/>
      <c r="F156" s="161"/>
      <c r="G156" s="161"/>
      <c r="H156" s="161"/>
      <c r="I156" s="161"/>
    </row>
    <row r="157" spans="2:9" ht="15">
      <c r="B157" s="160"/>
      <c r="C157" s="161"/>
      <c r="D157" s="161"/>
      <c r="E157" s="161"/>
      <c r="F157" s="161"/>
      <c r="G157" s="161"/>
      <c r="H157" s="161"/>
      <c r="I157" s="161"/>
    </row>
    <row r="158" spans="2:9" ht="15">
      <c r="B158" s="160"/>
      <c r="C158" s="161"/>
      <c r="D158" s="161"/>
      <c r="E158" s="161"/>
      <c r="F158" s="161"/>
      <c r="G158" s="161"/>
      <c r="H158" s="161"/>
      <c r="I158" s="161"/>
    </row>
    <row r="159" spans="2:9" ht="15">
      <c r="B159" s="160"/>
      <c r="C159" s="161"/>
      <c r="D159" s="161"/>
      <c r="E159" s="161"/>
      <c r="F159" s="161"/>
      <c r="G159" s="161"/>
      <c r="H159" s="161"/>
      <c r="I159" s="161"/>
    </row>
    <row r="160" spans="2:9" ht="15">
      <c r="B160" s="160"/>
      <c r="C160" s="161"/>
      <c r="D160" s="161"/>
      <c r="E160" s="161"/>
      <c r="F160" s="161"/>
      <c r="G160" s="161"/>
      <c r="H160" s="161"/>
      <c r="I160" s="161"/>
    </row>
    <row r="161" spans="2:9" ht="15">
      <c r="B161" s="160"/>
      <c r="C161" s="161"/>
      <c r="D161" s="161"/>
      <c r="E161" s="161"/>
      <c r="F161" s="161"/>
      <c r="G161" s="161"/>
      <c r="H161" s="161"/>
      <c r="I161" s="161"/>
    </row>
    <row r="162" spans="2:9" ht="15">
      <c r="B162" s="160"/>
      <c r="C162" s="161"/>
      <c r="D162" s="161"/>
      <c r="E162" s="161"/>
      <c r="F162" s="161"/>
      <c r="G162" s="161"/>
      <c r="H162" s="161"/>
      <c r="I162" s="161"/>
    </row>
    <row r="163" spans="2:9" ht="15">
      <c r="B163" s="160"/>
      <c r="C163" s="161"/>
      <c r="D163" s="161"/>
      <c r="E163" s="161"/>
      <c r="F163" s="161"/>
      <c r="G163" s="161"/>
      <c r="H163" s="161"/>
      <c r="I163" s="161"/>
    </row>
    <row r="164" spans="2:9" ht="15">
      <c r="B164" s="160"/>
      <c r="C164" s="161"/>
      <c r="D164" s="161"/>
      <c r="E164" s="161"/>
      <c r="F164" s="161"/>
      <c r="G164" s="161"/>
      <c r="H164" s="161"/>
      <c r="I164" s="161"/>
    </row>
    <row r="165" spans="2:9" ht="15">
      <c r="B165" s="160"/>
      <c r="C165" s="161"/>
      <c r="D165" s="161"/>
      <c r="E165" s="161"/>
      <c r="F165" s="161"/>
      <c r="G165" s="161"/>
      <c r="H165" s="161"/>
      <c r="I165" s="161"/>
    </row>
    <row r="166" spans="2:9" ht="15">
      <c r="B166" s="160"/>
      <c r="C166" s="161"/>
      <c r="D166" s="161"/>
      <c r="E166" s="161"/>
      <c r="F166" s="161"/>
      <c r="G166" s="161"/>
      <c r="H166" s="161"/>
      <c r="I166" s="161"/>
    </row>
    <row r="167" spans="2:9" ht="15">
      <c r="B167" s="160"/>
      <c r="C167" s="161"/>
      <c r="D167" s="161"/>
      <c r="E167" s="161"/>
      <c r="F167" s="161"/>
      <c r="G167" s="161"/>
      <c r="H167" s="161"/>
      <c r="I167" s="161"/>
    </row>
    <row r="168" spans="2:9" ht="15">
      <c r="B168" s="160"/>
      <c r="C168" s="161"/>
      <c r="D168" s="161"/>
      <c r="E168" s="161"/>
      <c r="F168" s="161"/>
      <c r="G168" s="161"/>
      <c r="H168" s="161"/>
      <c r="I168" s="161"/>
    </row>
    <row r="169" spans="2:9" ht="15">
      <c r="B169" s="160"/>
      <c r="C169" s="161"/>
      <c r="D169" s="161"/>
      <c r="E169" s="161"/>
      <c r="F169" s="161"/>
      <c r="G169" s="161"/>
      <c r="H169" s="161"/>
      <c r="I169" s="161"/>
    </row>
    <row r="170" spans="2:9" ht="15">
      <c r="B170" s="160"/>
      <c r="C170" s="161"/>
      <c r="D170" s="161"/>
      <c r="E170" s="161"/>
      <c r="F170" s="161"/>
      <c r="G170" s="161"/>
      <c r="H170" s="161"/>
      <c r="I170" s="161"/>
    </row>
    <row r="171" spans="2:9" ht="15">
      <c r="B171" s="160"/>
      <c r="C171" s="161"/>
      <c r="D171" s="161"/>
      <c r="E171" s="161"/>
      <c r="F171" s="161"/>
      <c r="G171" s="161"/>
      <c r="H171" s="161"/>
      <c r="I171" s="161"/>
    </row>
    <row r="172" spans="2:9" ht="15">
      <c r="B172" s="160"/>
      <c r="C172" s="161"/>
      <c r="D172" s="161"/>
      <c r="E172" s="161"/>
      <c r="F172" s="161"/>
      <c r="G172" s="161"/>
      <c r="H172" s="161"/>
      <c r="I172" s="161"/>
    </row>
    <row r="173" spans="2:9" ht="15">
      <c r="B173" s="160"/>
      <c r="C173" s="161"/>
      <c r="D173" s="161"/>
      <c r="E173" s="161"/>
      <c r="F173" s="161"/>
      <c r="G173" s="161"/>
      <c r="H173" s="161"/>
      <c r="I173" s="161"/>
    </row>
    <row r="174" spans="2:9" ht="15">
      <c r="B174" s="160"/>
      <c r="C174" s="161"/>
      <c r="D174" s="161"/>
      <c r="E174" s="161"/>
      <c r="F174" s="161"/>
      <c r="G174" s="161"/>
      <c r="H174" s="161"/>
      <c r="I174" s="161"/>
    </row>
    <row r="175" spans="2:9" ht="15">
      <c r="B175" s="160"/>
      <c r="C175" s="161"/>
      <c r="D175" s="161"/>
      <c r="E175" s="161"/>
      <c r="F175" s="161"/>
      <c r="G175" s="161"/>
      <c r="H175" s="161"/>
      <c r="I175" s="161"/>
    </row>
    <row r="176" spans="2:9" ht="15">
      <c r="B176" s="160"/>
      <c r="C176" s="161"/>
      <c r="D176" s="161"/>
      <c r="E176" s="161"/>
      <c r="F176" s="161"/>
      <c r="G176" s="161"/>
      <c r="H176" s="161"/>
      <c r="I176" s="161"/>
    </row>
    <row r="177" spans="2:9" ht="15">
      <c r="B177" s="160"/>
      <c r="C177" s="161"/>
      <c r="D177" s="161"/>
      <c r="E177" s="161"/>
      <c r="F177" s="161"/>
      <c r="G177" s="161"/>
      <c r="H177" s="161"/>
      <c r="I177" s="161"/>
    </row>
    <row r="178" spans="2:9" ht="15">
      <c r="B178" s="160"/>
      <c r="C178" s="161"/>
      <c r="D178" s="161"/>
      <c r="E178" s="161"/>
      <c r="F178" s="161"/>
      <c r="G178" s="161"/>
      <c r="H178" s="161"/>
      <c r="I178" s="161"/>
    </row>
    <row r="179" spans="2:9" ht="15">
      <c r="B179" s="160"/>
      <c r="C179" s="161"/>
      <c r="D179" s="161"/>
      <c r="E179" s="161"/>
      <c r="F179" s="161"/>
      <c r="G179" s="161"/>
      <c r="H179" s="161"/>
      <c r="I179" s="161"/>
    </row>
    <row r="180" spans="2:9" ht="15">
      <c r="B180" s="160"/>
      <c r="C180" s="161"/>
      <c r="D180" s="161"/>
      <c r="E180" s="161"/>
      <c r="F180" s="161"/>
      <c r="G180" s="161"/>
      <c r="H180" s="161"/>
      <c r="I180" s="161"/>
    </row>
    <row r="181" spans="2:9" ht="15">
      <c r="B181" s="160"/>
      <c r="C181" s="161"/>
      <c r="D181" s="161"/>
      <c r="E181" s="161"/>
      <c r="F181" s="161"/>
      <c r="G181" s="161"/>
      <c r="H181" s="161"/>
      <c r="I181" s="161"/>
    </row>
    <row r="182" spans="2:9" ht="15">
      <c r="B182" s="160"/>
      <c r="C182" s="161"/>
      <c r="D182" s="161"/>
      <c r="E182" s="161"/>
      <c r="F182" s="161"/>
      <c r="G182" s="161"/>
      <c r="H182" s="161"/>
      <c r="I182" s="161"/>
    </row>
    <row r="183" spans="2:9" ht="15">
      <c r="B183" s="160"/>
      <c r="C183" s="161"/>
      <c r="D183" s="161"/>
      <c r="E183" s="161"/>
      <c r="F183" s="161"/>
      <c r="G183" s="161"/>
      <c r="H183" s="161"/>
      <c r="I183" s="161"/>
    </row>
    <row r="184" spans="2:9" ht="15">
      <c r="B184" s="160"/>
      <c r="C184" s="161"/>
      <c r="D184" s="161"/>
      <c r="E184" s="161"/>
      <c r="F184" s="161"/>
      <c r="G184" s="161"/>
      <c r="H184" s="161"/>
      <c r="I184" s="161"/>
    </row>
    <row r="185" spans="2:9" ht="15">
      <c r="B185" s="160"/>
      <c r="C185" s="161"/>
      <c r="D185" s="161"/>
      <c r="E185" s="161"/>
      <c r="F185" s="161"/>
      <c r="G185" s="161"/>
      <c r="H185" s="161"/>
      <c r="I185" s="161"/>
    </row>
    <row r="186" spans="2:9" ht="15">
      <c r="B186" s="160"/>
      <c r="C186" s="161"/>
      <c r="D186" s="161"/>
      <c r="E186" s="161"/>
      <c r="F186" s="161"/>
      <c r="G186" s="161"/>
      <c r="H186" s="161"/>
      <c r="I186" s="161"/>
    </row>
    <row r="187" spans="2:9" ht="15">
      <c r="B187" s="160"/>
      <c r="C187" s="161"/>
      <c r="D187" s="161"/>
      <c r="E187" s="161"/>
      <c r="F187" s="161"/>
      <c r="G187" s="161"/>
      <c r="H187" s="161"/>
      <c r="I187" s="161"/>
    </row>
    <row r="188" spans="2:9" ht="15">
      <c r="B188" s="160"/>
      <c r="C188" s="161"/>
      <c r="D188" s="161"/>
      <c r="E188" s="161"/>
      <c r="F188" s="161"/>
      <c r="G188" s="161"/>
      <c r="H188" s="161"/>
      <c r="I188" s="161"/>
    </row>
    <row r="189" spans="2:9" ht="15">
      <c r="B189" s="160"/>
      <c r="C189" s="161"/>
      <c r="D189" s="161"/>
      <c r="E189" s="161"/>
      <c r="F189" s="161"/>
      <c r="G189" s="161"/>
      <c r="H189" s="161"/>
      <c r="I189" s="161"/>
    </row>
    <row r="190" spans="2:9" ht="15">
      <c r="B190" s="160"/>
      <c r="C190" s="161"/>
      <c r="D190" s="161"/>
      <c r="E190" s="161"/>
      <c r="F190" s="161"/>
      <c r="G190" s="161"/>
      <c r="H190" s="161"/>
      <c r="I190" s="161"/>
    </row>
    <row r="191" spans="2:9" ht="15">
      <c r="B191" s="160"/>
      <c r="C191" s="161"/>
      <c r="D191" s="161"/>
      <c r="E191" s="161"/>
      <c r="F191" s="161"/>
      <c r="G191" s="161"/>
      <c r="H191" s="161"/>
      <c r="I191" s="161"/>
    </row>
    <row r="192" spans="2:9" ht="15">
      <c r="B192" s="160"/>
      <c r="C192" s="161"/>
      <c r="D192" s="161"/>
      <c r="E192" s="161"/>
      <c r="F192" s="161"/>
      <c r="G192" s="161"/>
      <c r="H192" s="161"/>
      <c r="I192" s="161"/>
    </row>
    <row r="193" spans="2:9" ht="15">
      <c r="B193" s="160"/>
      <c r="C193" s="161"/>
      <c r="D193" s="161"/>
      <c r="E193" s="161"/>
      <c r="F193" s="161"/>
      <c r="G193" s="161"/>
      <c r="H193" s="161"/>
      <c r="I193" s="161"/>
    </row>
    <row r="194" spans="2:9" ht="15">
      <c r="B194" s="160"/>
      <c r="C194" s="161"/>
      <c r="D194" s="161"/>
      <c r="E194" s="161"/>
      <c r="F194" s="161"/>
      <c r="G194" s="161"/>
      <c r="H194" s="161"/>
      <c r="I194" s="161"/>
    </row>
    <row r="195" spans="2:9" ht="15">
      <c r="B195" s="160"/>
      <c r="C195" s="161"/>
      <c r="D195" s="161"/>
      <c r="E195" s="161"/>
      <c r="F195" s="161"/>
      <c r="G195" s="161"/>
      <c r="H195" s="161"/>
      <c r="I195" s="161"/>
    </row>
    <row r="196" spans="2:9" ht="15">
      <c r="B196" s="160"/>
      <c r="C196" s="161"/>
      <c r="D196" s="161"/>
      <c r="E196" s="161"/>
      <c r="F196" s="161"/>
      <c r="G196" s="161"/>
      <c r="H196" s="161"/>
      <c r="I196" s="161"/>
    </row>
    <row r="197" spans="2:9" ht="15">
      <c r="B197" s="160"/>
      <c r="C197" s="161"/>
      <c r="D197" s="161"/>
      <c r="E197" s="161"/>
      <c r="F197" s="161"/>
      <c r="G197" s="161"/>
      <c r="H197" s="161"/>
      <c r="I197" s="161"/>
    </row>
    <row r="198" spans="2:9" ht="15">
      <c r="B198" s="160"/>
      <c r="C198" s="161"/>
      <c r="D198" s="161"/>
      <c r="E198" s="161"/>
      <c r="F198" s="161"/>
      <c r="G198" s="161"/>
      <c r="H198" s="161"/>
      <c r="I198" s="161"/>
    </row>
    <row r="199" spans="2:9" ht="15">
      <c r="B199" s="160"/>
      <c r="C199" s="161"/>
      <c r="D199" s="161"/>
      <c r="E199" s="161"/>
      <c r="F199" s="161"/>
      <c r="G199" s="161"/>
      <c r="H199" s="161"/>
      <c r="I199" s="161"/>
    </row>
    <row r="200" spans="2:9" ht="15">
      <c r="B200" s="160"/>
      <c r="C200" s="161"/>
      <c r="D200" s="161"/>
      <c r="E200" s="161"/>
      <c r="F200" s="161"/>
      <c r="G200" s="161"/>
      <c r="H200" s="161"/>
      <c r="I200" s="161"/>
    </row>
    <row r="201" spans="2:9" ht="15">
      <c r="B201" s="160"/>
      <c r="C201" s="161"/>
      <c r="D201" s="161"/>
      <c r="E201" s="161"/>
      <c r="F201" s="161"/>
      <c r="G201" s="161"/>
      <c r="H201" s="161"/>
      <c r="I201" s="161"/>
    </row>
    <row r="202" spans="2:9" ht="15">
      <c r="B202" s="160"/>
      <c r="C202" s="161"/>
      <c r="D202" s="161"/>
      <c r="E202" s="161"/>
      <c r="F202" s="161"/>
      <c r="G202" s="161"/>
      <c r="H202" s="161"/>
      <c r="I202" s="161"/>
    </row>
    <row r="203" spans="2:9" ht="15">
      <c r="B203" s="160"/>
      <c r="C203" s="161"/>
      <c r="D203" s="161"/>
      <c r="E203" s="161"/>
      <c r="F203" s="161"/>
      <c r="G203" s="161"/>
      <c r="H203" s="161"/>
      <c r="I203" s="161"/>
    </row>
    <row r="204" spans="2:9" ht="15">
      <c r="B204" s="160"/>
      <c r="C204" s="161"/>
      <c r="D204" s="161"/>
      <c r="E204" s="161"/>
      <c r="F204" s="161"/>
      <c r="G204" s="161"/>
      <c r="H204" s="161"/>
      <c r="I204" s="161"/>
    </row>
    <row r="205" spans="2:9" ht="15">
      <c r="B205" s="160"/>
      <c r="C205" s="161"/>
      <c r="D205" s="161"/>
      <c r="E205" s="161"/>
      <c r="F205" s="161"/>
      <c r="G205" s="161"/>
      <c r="H205" s="161"/>
      <c r="I205" s="161"/>
    </row>
    <row r="206" spans="2:9" ht="15">
      <c r="B206" s="160"/>
      <c r="C206" s="161"/>
      <c r="D206" s="161"/>
      <c r="E206" s="161"/>
      <c r="F206" s="161"/>
      <c r="G206" s="161"/>
      <c r="H206" s="161"/>
      <c r="I206" s="161"/>
    </row>
    <row r="207" spans="2:9" ht="15">
      <c r="B207" s="160"/>
      <c r="C207" s="161"/>
      <c r="D207" s="161"/>
      <c r="E207" s="161"/>
      <c r="F207" s="161"/>
      <c r="G207" s="161"/>
      <c r="H207" s="161"/>
      <c r="I207" s="161"/>
    </row>
    <row r="208" spans="2:9" ht="15">
      <c r="B208" s="160"/>
      <c r="C208" s="161"/>
      <c r="D208" s="161"/>
      <c r="E208" s="161"/>
      <c r="F208" s="161"/>
      <c r="G208" s="161"/>
      <c r="H208" s="161"/>
      <c r="I208" s="161"/>
    </row>
    <row r="209" spans="2:9" ht="15">
      <c r="B209" s="160"/>
      <c r="C209" s="161"/>
      <c r="D209" s="161"/>
      <c r="E209" s="161"/>
      <c r="F209" s="161"/>
      <c r="G209" s="161"/>
      <c r="H209" s="161"/>
      <c r="I209" s="161"/>
    </row>
    <row r="210" spans="2:9" ht="15">
      <c r="B210" s="160"/>
      <c r="C210" s="161"/>
      <c r="D210" s="161"/>
      <c r="E210" s="161"/>
      <c r="F210" s="161"/>
      <c r="G210" s="161"/>
      <c r="H210" s="161"/>
      <c r="I210" s="161"/>
    </row>
    <row r="211" spans="2:9" ht="15">
      <c r="B211" s="160"/>
      <c r="C211" s="161"/>
      <c r="D211" s="161"/>
      <c r="E211" s="161"/>
      <c r="F211" s="161"/>
      <c r="G211" s="161"/>
      <c r="H211" s="161"/>
      <c r="I211" s="161"/>
    </row>
    <row r="212" spans="2:9" ht="15">
      <c r="B212" s="160"/>
      <c r="C212" s="161"/>
      <c r="D212" s="161"/>
      <c r="E212" s="161"/>
      <c r="F212" s="161"/>
      <c r="G212" s="161"/>
      <c r="H212" s="161"/>
      <c r="I212" s="161"/>
    </row>
    <row r="213" spans="2:9" ht="15">
      <c r="B213" s="160"/>
      <c r="C213" s="161"/>
      <c r="D213" s="161"/>
      <c r="E213" s="161"/>
      <c r="F213" s="161"/>
      <c r="G213" s="161"/>
      <c r="H213" s="161"/>
      <c r="I213" s="161"/>
    </row>
    <row r="214" spans="2:9" ht="15">
      <c r="B214" s="160"/>
      <c r="C214" s="161"/>
      <c r="D214" s="161"/>
      <c r="E214" s="161"/>
      <c r="F214" s="161"/>
      <c r="G214" s="161"/>
      <c r="H214" s="161"/>
      <c r="I214" s="161"/>
    </row>
    <row r="215" spans="2:9" ht="15">
      <c r="B215" s="160"/>
      <c r="C215" s="161"/>
      <c r="D215" s="161"/>
      <c r="E215" s="161"/>
      <c r="F215" s="161"/>
      <c r="G215" s="161"/>
      <c r="H215" s="161"/>
      <c r="I215" s="161"/>
    </row>
    <row r="216" spans="2:9" ht="15">
      <c r="B216" s="160"/>
      <c r="C216" s="161"/>
      <c r="D216" s="161"/>
      <c r="E216" s="161"/>
      <c r="F216" s="161"/>
      <c r="G216" s="161"/>
      <c r="H216" s="161"/>
      <c r="I216" s="161"/>
    </row>
    <row r="217" spans="2:9" ht="15">
      <c r="B217" s="160"/>
      <c r="C217" s="161"/>
      <c r="D217" s="161"/>
      <c r="E217" s="161"/>
      <c r="F217" s="161"/>
      <c r="G217" s="161"/>
      <c r="H217" s="161"/>
      <c r="I217" s="161"/>
    </row>
    <row r="218" spans="2:9" ht="15">
      <c r="B218" s="160"/>
      <c r="C218" s="161"/>
      <c r="D218" s="161"/>
      <c r="E218" s="161"/>
      <c r="F218" s="161"/>
      <c r="G218" s="161"/>
      <c r="H218" s="161"/>
      <c r="I218" s="161"/>
    </row>
    <row r="219" spans="2:9" ht="15">
      <c r="B219" s="160"/>
      <c r="C219" s="161"/>
      <c r="D219" s="161"/>
      <c r="E219" s="161"/>
      <c r="F219" s="161"/>
      <c r="G219" s="161"/>
      <c r="H219" s="161"/>
      <c r="I219" s="161"/>
    </row>
    <row r="220" spans="2:9" ht="15">
      <c r="B220" s="160"/>
      <c r="C220" s="161"/>
      <c r="D220" s="161"/>
      <c r="E220" s="161"/>
      <c r="F220" s="161"/>
      <c r="G220" s="161"/>
      <c r="H220" s="161"/>
      <c r="I220" s="161"/>
    </row>
    <row r="221" spans="2:9" ht="15">
      <c r="B221" s="160"/>
      <c r="C221" s="161"/>
      <c r="D221" s="161"/>
      <c r="E221" s="161"/>
      <c r="F221" s="161"/>
      <c r="G221" s="161"/>
      <c r="H221" s="161"/>
      <c r="I221" s="161"/>
    </row>
    <row r="222" spans="2:9" ht="15">
      <c r="B222" s="160"/>
      <c r="C222" s="161"/>
      <c r="D222" s="161"/>
      <c r="E222" s="161"/>
      <c r="F222" s="161"/>
      <c r="G222" s="161"/>
      <c r="H222" s="161"/>
      <c r="I222" s="161"/>
    </row>
    <row r="223" spans="2:9" ht="15">
      <c r="B223" s="160"/>
      <c r="C223" s="161"/>
      <c r="D223" s="161"/>
      <c r="E223" s="161"/>
      <c r="F223" s="161"/>
      <c r="G223" s="161"/>
      <c r="H223" s="161"/>
      <c r="I223" s="161"/>
    </row>
    <row r="224" spans="2:9" ht="15">
      <c r="B224" s="160"/>
      <c r="C224" s="161"/>
      <c r="D224" s="161"/>
      <c r="E224" s="161"/>
      <c r="F224" s="161"/>
      <c r="G224" s="161"/>
      <c r="H224" s="161"/>
      <c r="I224" s="161"/>
    </row>
    <row r="225" spans="2:9" ht="15">
      <c r="B225" s="160"/>
      <c r="C225" s="161"/>
      <c r="D225" s="161"/>
      <c r="E225" s="161"/>
      <c r="F225" s="161"/>
      <c r="G225" s="161"/>
      <c r="H225" s="161"/>
      <c r="I225" s="161"/>
    </row>
    <row r="226" spans="2:9" ht="15">
      <c r="B226" s="160"/>
      <c r="C226" s="161"/>
      <c r="D226" s="161"/>
      <c r="E226" s="161"/>
      <c r="F226" s="161"/>
      <c r="G226" s="161"/>
      <c r="H226" s="161"/>
      <c r="I226" s="161"/>
    </row>
    <row r="227" spans="2:9" ht="15">
      <c r="B227" s="160"/>
      <c r="C227" s="161"/>
      <c r="D227" s="161"/>
      <c r="E227" s="161"/>
      <c r="F227" s="161"/>
      <c r="G227" s="161"/>
      <c r="H227" s="161"/>
      <c r="I227" s="161"/>
    </row>
    <row r="228" spans="2:9" ht="15">
      <c r="B228" s="160"/>
      <c r="C228" s="161"/>
      <c r="D228" s="161"/>
      <c r="E228" s="161"/>
      <c r="F228" s="161"/>
      <c r="G228" s="161"/>
      <c r="H228" s="161"/>
      <c r="I228" s="161"/>
    </row>
    <row r="229" spans="2:9" ht="15">
      <c r="B229" s="160"/>
      <c r="C229" s="161"/>
      <c r="D229" s="161"/>
      <c r="E229" s="161"/>
      <c r="F229" s="161"/>
      <c r="G229" s="161"/>
      <c r="H229" s="161"/>
      <c r="I229" s="161"/>
    </row>
    <row r="230" spans="2:9" ht="15">
      <c r="B230" s="160"/>
      <c r="C230" s="161"/>
      <c r="D230" s="161"/>
      <c r="E230" s="161"/>
      <c r="F230" s="161"/>
      <c r="G230" s="161"/>
      <c r="H230" s="161"/>
      <c r="I230" s="161"/>
    </row>
    <row r="231" spans="2:9" ht="15">
      <c r="B231" s="160"/>
      <c r="C231" s="161"/>
      <c r="D231" s="161"/>
      <c r="E231" s="161"/>
      <c r="F231" s="161"/>
      <c r="G231" s="161"/>
      <c r="H231" s="161"/>
      <c r="I231" s="161"/>
    </row>
    <row r="232" spans="2:9" ht="15">
      <c r="B232" s="160"/>
      <c r="C232" s="161"/>
      <c r="D232" s="161"/>
      <c r="E232" s="161"/>
      <c r="F232" s="161"/>
      <c r="G232" s="161"/>
      <c r="H232" s="161"/>
      <c r="I232" s="161"/>
    </row>
    <row r="233" spans="2:9" ht="15">
      <c r="B233" s="160"/>
      <c r="C233" s="161"/>
      <c r="D233" s="161"/>
      <c r="E233" s="161"/>
      <c r="F233" s="161"/>
      <c r="G233" s="161"/>
      <c r="H233" s="161"/>
      <c r="I233" s="161"/>
    </row>
    <row r="234" spans="2:9" ht="15">
      <c r="B234" s="160"/>
      <c r="C234" s="161"/>
      <c r="D234" s="161"/>
      <c r="E234" s="161"/>
      <c r="F234" s="161"/>
      <c r="G234" s="161"/>
      <c r="H234" s="161"/>
      <c r="I234" s="161"/>
    </row>
    <row r="235" spans="2:9" ht="15">
      <c r="B235" s="160"/>
      <c r="C235" s="161"/>
      <c r="D235" s="161"/>
      <c r="E235" s="161"/>
      <c r="F235" s="161"/>
      <c r="G235" s="161"/>
      <c r="H235" s="161"/>
      <c r="I235" s="161"/>
    </row>
    <row r="236" spans="2:9" ht="15">
      <c r="B236" s="160"/>
      <c r="C236" s="161"/>
      <c r="D236" s="161"/>
      <c r="E236" s="161"/>
      <c r="F236" s="161"/>
      <c r="G236" s="161"/>
      <c r="H236" s="161"/>
      <c r="I236" s="161"/>
    </row>
    <row r="237" spans="2:9" ht="15">
      <c r="B237" s="160"/>
      <c r="C237" s="161"/>
      <c r="D237" s="161"/>
      <c r="E237" s="161"/>
      <c r="F237" s="161"/>
      <c r="G237" s="161"/>
      <c r="H237" s="161"/>
      <c r="I237" s="161"/>
    </row>
    <row r="238" spans="2:9" ht="15">
      <c r="B238" s="160"/>
      <c r="C238" s="161"/>
      <c r="D238" s="161"/>
      <c r="E238" s="161"/>
      <c r="F238" s="161"/>
      <c r="G238" s="161"/>
      <c r="H238" s="161"/>
      <c r="I238" s="161"/>
    </row>
    <row r="239" spans="2:9" ht="15">
      <c r="B239" s="160"/>
      <c r="C239" s="161"/>
      <c r="D239" s="161"/>
      <c r="E239" s="161"/>
      <c r="F239" s="161"/>
      <c r="G239" s="161"/>
      <c r="H239" s="161"/>
      <c r="I239" s="161"/>
    </row>
    <row r="240" spans="2:9" ht="15">
      <c r="B240" s="160"/>
      <c r="C240" s="161"/>
      <c r="D240" s="161"/>
      <c r="E240" s="161"/>
      <c r="F240" s="161"/>
      <c r="G240" s="161"/>
      <c r="H240" s="161"/>
      <c r="I240" s="161"/>
    </row>
    <row r="241" spans="2:9" ht="15">
      <c r="B241" s="160"/>
      <c r="C241" s="161"/>
      <c r="D241" s="161"/>
      <c r="E241" s="161"/>
      <c r="F241" s="161"/>
      <c r="G241" s="161"/>
      <c r="H241" s="161"/>
      <c r="I241" s="161"/>
    </row>
    <row r="242" spans="2:9" ht="15">
      <c r="B242" s="160"/>
      <c r="C242" s="161"/>
      <c r="D242" s="161"/>
      <c r="E242" s="161"/>
      <c r="F242" s="161"/>
      <c r="G242" s="161"/>
      <c r="H242" s="161"/>
      <c r="I242" s="161"/>
    </row>
    <row r="243" spans="2:9" ht="15">
      <c r="B243" s="160"/>
      <c r="C243" s="161"/>
      <c r="D243" s="161"/>
      <c r="E243" s="161"/>
      <c r="F243" s="161"/>
      <c r="G243" s="161"/>
      <c r="H243" s="161"/>
      <c r="I243" s="161"/>
    </row>
    <row r="244" spans="2:9" ht="15">
      <c r="B244" s="160"/>
      <c r="C244" s="161"/>
      <c r="D244" s="161"/>
      <c r="E244" s="161"/>
      <c r="F244" s="161"/>
      <c r="G244" s="161"/>
      <c r="H244" s="161"/>
      <c r="I244" s="161"/>
    </row>
    <row r="245" spans="2:9" ht="15">
      <c r="B245" s="160"/>
      <c r="C245" s="161"/>
      <c r="D245" s="161"/>
      <c r="E245" s="161"/>
      <c r="F245" s="161"/>
      <c r="G245" s="161"/>
      <c r="H245" s="161"/>
      <c r="I245" s="161"/>
    </row>
    <row r="246" spans="2:9" ht="15">
      <c r="B246" s="160"/>
      <c r="C246" s="161"/>
      <c r="D246" s="161"/>
      <c r="E246" s="161"/>
      <c r="F246" s="161"/>
      <c r="G246" s="161"/>
      <c r="H246" s="161"/>
      <c r="I246" s="161"/>
    </row>
    <row r="247" spans="2:9" ht="15">
      <c r="B247" s="160"/>
      <c r="C247" s="161"/>
      <c r="D247" s="161"/>
      <c r="E247" s="161"/>
      <c r="F247" s="161"/>
      <c r="G247" s="161"/>
      <c r="H247" s="161"/>
      <c r="I247" s="161"/>
    </row>
    <row r="248" spans="2:9" ht="15">
      <c r="B248" s="160"/>
      <c r="C248" s="161"/>
      <c r="D248" s="161"/>
      <c r="E248" s="161"/>
      <c r="F248" s="161"/>
      <c r="G248" s="161"/>
      <c r="H248" s="161"/>
      <c r="I248" s="161"/>
    </row>
    <row r="249" spans="2:9" ht="15">
      <c r="B249" s="160"/>
      <c r="C249" s="161"/>
      <c r="D249" s="161"/>
      <c r="E249" s="161"/>
      <c r="F249" s="161"/>
      <c r="G249" s="161"/>
      <c r="H249" s="161"/>
      <c r="I249" s="161"/>
    </row>
    <row r="250" spans="2:9" ht="15">
      <c r="B250" s="160"/>
      <c r="C250" s="161"/>
      <c r="D250" s="161"/>
      <c r="E250" s="161"/>
      <c r="F250" s="161"/>
      <c r="G250" s="161"/>
      <c r="H250" s="161"/>
      <c r="I250" s="161"/>
    </row>
    <row r="251" spans="2:9" ht="15">
      <c r="B251" s="160"/>
      <c r="C251" s="161"/>
      <c r="D251" s="161"/>
      <c r="E251" s="161"/>
      <c r="F251" s="161"/>
      <c r="G251" s="161"/>
      <c r="H251" s="161"/>
      <c r="I251" s="161"/>
    </row>
    <row r="252" spans="2:9" ht="15">
      <c r="B252" s="160"/>
      <c r="C252" s="161"/>
      <c r="D252" s="161"/>
      <c r="E252" s="161"/>
      <c r="F252" s="161"/>
      <c r="G252" s="161"/>
      <c r="H252" s="161"/>
      <c r="I252" s="161"/>
    </row>
    <row r="253" spans="2:9" ht="15">
      <c r="B253" s="160"/>
      <c r="C253" s="161"/>
      <c r="D253" s="161"/>
      <c r="E253" s="161"/>
      <c r="F253" s="161"/>
      <c r="G253" s="161"/>
      <c r="H253" s="161"/>
      <c r="I253" s="161"/>
    </row>
    <row r="254" spans="2:9" ht="15">
      <c r="B254" s="160"/>
      <c r="C254" s="161"/>
      <c r="D254" s="161"/>
      <c r="E254" s="161"/>
      <c r="F254" s="161"/>
      <c r="G254" s="161"/>
      <c r="H254" s="161"/>
      <c r="I254" s="161"/>
    </row>
    <row r="255" spans="2:9" ht="15">
      <c r="B255" s="160"/>
      <c r="C255" s="161"/>
      <c r="D255" s="161"/>
      <c r="E255" s="161"/>
      <c r="F255" s="161"/>
      <c r="G255" s="161"/>
      <c r="H255" s="161"/>
      <c r="I255" s="161"/>
    </row>
    <row r="256" spans="2:9" ht="15">
      <c r="B256" s="160"/>
      <c r="C256" s="161"/>
      <c r="D256" s="161"/>
      <c r="E256" s="161"/>
      <c r="F256" s="161"/>
      <c r="G256" s="161"/>
      <c r="H256" s="161"/>
      <c r="I256" s="161"/>
    </row>
    <row r="257" spans="2:9" ht="15">
      <c r="B257" s="160"/>
      <c r="C257" s="161"/>
      <c r="D257" s="161"/>
      <c r="E257" s="161"/>
      <c r="F257" s="161"/>
      <c r="G257" s="161"/>
      <c r="H257" s="161"/>
      <c r="I257" s="161"/>
    </row>
    <row r="258" spans="2:9" ht="15">
      <c r="B258" s="160"/>
      <c r="C258" s="161"/>
      <c r="D258" s="161"/>
      <c r="E258" s="161"/>
      <c r="F258" s="161"/>
      <c r="G258" s="161"/>
      <c r="H258" s="161"/>
      <c r="I258" s="161"/>
    </row>
    <row r="259" spans="2:9" ht="15">
      <c r="B259" s="160"/>
      <c r="C259" s="161"/>
      <c r="D259" s="161"/>
      <c r="E259" s="161"/>
      <c r="F259" s="161"/>
      <c r="G259" s="161"/>
      <c r="H259" s="161"/>
      <c r="I259" s="161"/>
    </row>
    <row r="260" spans="2:9" ht="15">
      <c r="B260" s="160"/>
      <c r="C260" s="161"/>
      <c r="D260" s="161"/>
      <c r="E260" s="161"/>
      <c r="F260" s="161"/>
      <c r="G260" s="161"/>
      <c r="H260" s="161"/>
      <c r="I260" s="161"/>
    </row>
    <row r="261" spans="2:9" ht="15">
      <c r="B261" s="160"/>
      <c r="C261" s="161"/>
      <c r="D261" s="161"/>
      <c r="E261" s="161"/>
      <c r="F261" s="161"/>
      <c r="G261" s="161"/>
      <c r="H261" s="161"/>
      <c r="I261" s="161"/>
    </row>
    <row r="262" spans="2:9" ht="15">
      <c r="B262" s="160"/>
      <c r="C262" s="161"/>
      <c r="D262" s="161"/>
      <c r="E262" s="161"/>
      <c r="F262" s="161"/>
      <c r="G262" s="161"/>
      <c r="H262" s="161"/>
      <c r="I262" s="161"/>
    </row>
    <row r="263" spans="2:9" ht="15">
      <c r="B263" s="160"/>
      <c r="C263" s="161"/>
      <c r="D263" s="161"/>
      <c r="E263" s="161"/>
      <c r="F263" s="161"/>
      <c r="G263" s="161"/>
      <c r="H263" s="161"/>
      <c r="I263" s="161"/>
    </row>
    <row r="264" spans="2:9" ht="15">
      <c r="B264" s="160"/>
      <c r="C264" s="161"/>
      <c r="D264" s="161"/>
      <c r="E264" s="161"/>
      <c r="F264" s="161"/>
      <c r="G264" s="161"/>
      <c r="H264" s="161"/>
      <c r="I264" s="161"/>
    </row>
    <row r="265" spans="2:9" ht="15">
      <c r="B265" s="160"/>
      <c r="C265" s="161"/>
      <c r="D265" s="161"/>
      <c r="E265" s="161"/>
      <c r="F265" s="161"/>
      <c r="G265" s="161"/>
      <c r="H265" s="161"/>
      <c r="I265" s="161"/>
    </row>
    <row r="266" spans="2:9" ht="15">
      <c r="B266" s="160"/>
      <c r="C266" s="161"/>
      <c r="D266" s="161"/>
      <c r="E266" s="161"/>
      <c r="F266" s="161"/>
      <c r="G266" s="161"/>
      <c r="H266" s="161"/>
      <c r="I266" s="161"/>
    </row>
    <row r="267" spans="2:9" ht="15">
      <c r="B267" s="160"/>
      <c r="C267" s="161"/>
      <c r="D267" s="161"/>
      <c r="E267" s="161"/>
      <c r="F267" s="161"/>
      <c r="G267" s="161"/>
      <c r="H267" s="161"/>
      <c r="I267" s="161"/>
    </row>
    <row r="268" spans="2:9" ht="15">
      <c r="B268" s="160"/>
      <c r="C268" s="161"/>
      <c r="D268" s="161"/>
      <c r="E268" s="161"/>
      <c r="F268" s="161"/>
      <c r="G268" s="161"/>
      <c r="H268" s="161"/>
      <c r="I268" s="161"/>
    </row>
    <row r="269" spans="2:9" ht="15">
      <c r="B269" s="160"/>
      <c r="C269" s="161"/>
      <c r="D269" s="161"/>
      <c r="E269" s="161"/>
      <c r="F269" s="161"/>
      <c r="G269" s="161"/>
      <c r="H269" s="161"/>
      <c r="I269" s="161"/>
    </row>
    <row r="270" spans="2:9" ht="15">
      <c r="B270" s="160"/>
      <c r="C270" s="161"/>
      <c r="D270" s="161"/>
      <c r="E270" s="161"/>
      <c r="F270" s="161"/>
      <c r="G270" s="161"/>
      <c r="H270" s="161"/>
      <c r="I270" s="161"/>
    </row>
    <row r="271" spans="2:9" ht="15">
      <c r="B271" s="160"/>
      <c r="C271" s="161"/>
      <c r="D271" s="161"/>
      <c r="E271" s="161"/>
      <c r="F271" s="161"/>
      <c r="G271" s="161"/>
      <c r="H271" s="161"/>
      <c r="I271" s="161"/>
    </row>
    <row r="272" spans="2:9" ht="15">
      <c r="B272" s="160"/>
      <c r="C272" s="161"/>
      <c r="D272" s="161"/>
      <c r="E272" s="161"/>
      <c r="F272" s="161"/>
      <c r="G272" s="161"/>
      <c r="H272" s="161"/>
      <c r="I272" s="161"/>
    </row>
    <row r="273" spans="2:9" ht="15">
      <c r="B273" s="160"/>
      <c r="C273" s="161"/>
      <c r="D273" s="161"/>
      <c r="E273" s="161"/>
      <c r="F273" s="161"/>
      <c r="G273" s="161"/>
      <c r="H273" s="161"/>
      <c r="I273" s="161"/>
    </row>
    <row r="274" spans="2:9" ht="15">
      <c r="B274" s="160"/>
      <c r="C274" s="161"/>
      <c r="D274" s="161"/>
      <c r="E274" s="161"/>
      <c r="F274" s="161"/>
      <c r="G274" s="161"/>
      <c r="H274" s="161"/>
      <c r="I274" s="161"/>
    </row>
    <row r="275" spans="2:9" ht="15">
      <c r="B275" s="160"/>
      <c r="C275" s="161"/>
      <c r="D275" s="161"/>
      <c r="E275" s="161"/>
      <c r="F275" s="161"/>
      <c r="G275" s="161"/>
      <c r="H275" s="161"/>
      <c r="I275" s="161"/>
    </row>
    <row r="276" spans="2:9" ht="15">
      <c r="B276" s="160"/>
      <c r="C276" s="161"/>
      <c r="D276" s="161"/>
      <c r="E276" s="161"/>
      <c r="F276" s="161"/>
      <c r="G276" s="161"/>
      <c r="H276" s="161"/>
      <c r="I276" s="161"/>
    </row>
    <row r="277" spans="2:9" ht="15">
      <c r="B277" s="160"/>
      <c r="C277" s="161"/>
      <c r="D277" s="161"/>
      <c r="E277" s="161"/>
      <c r="F277" s="161"/>
      <c r="G277" s="161"/>
      <c r="H277" s="161"/>
      <c r="I277" s="161"/>
    </row>
    <row r="278" spans="2:9" ht="15">
      <c r="B278" s="160"/>
      <c r="C278" s="161"/>
      <c r="D278" s="161"/>
      <c r="E278" s="161"/>
      <c r="F278" s="161"/>
      <c r="G278" s="161"/>
      <c r="H278" s="161"/>
      <c r="I278" s="161"/>
    </row>
    <row r="279" spans="2:9" ht="15">
      <c r="B279" s="160"/>
      <c r="C279" s="161"/>
      <c r="D279" s="161"/>
      <c r="E279" s="161"/>
      <c r="F279" s="161"/>
      <c r="G279" s="161"/>
      <c r="H279" s="161"/>
      <c r="I279" s="161"/>
    </row>
    <row r="280" spans="2:9" ht="15">
      <c r="B280" s="160"/>
      <c r="C280" s="161"/>
      <c r="D280" s="161"/>
      <c r="E280" s="161"/>
      <c r="F280" s="161"/>
      <c r="G280" s="161"/>
      <c r="H280" s="161"/>
      <c r="I280" s="161"/>
    </row>
    <row r="281" spans="2:9" ht="15">
      <c r="B281" s="160"/>
      <c r="C281" s="161"/>
      <c r="D281" s="161"/>
      <c r="E281" s="161"/>
      <c r="F281" s="161"/>
      <c r="G281" s="161"/>
      <c r="H281" s="161"/>
      <c r="I281" s="161"/>
    </row>
    <row r="282" spans="2:9" ht="15">
      <c r="B282" s="160"/>
      <c r="C282" s="161"/>
      <c r="D282" s="161"/>
      <c r="E282" s="161"/>
      <c r="F282" s="161"/>
      <c r="G282" s="161"/>
      <c r="H282" s="161"/>
      <c r="I282" s="161"/>
    </row>
    <row r="283" spans="2:9" ht="15">
      <c r="B283" s="160"/>
      <c r="C283" s="161"/>
      <c r="D283" s="161"/>
      <c r="E283" s="161"/>
      <c r="F283" s="161"/>
      <c r="G283" s="161"/>
      <c r="H283" s="161"/>
      <c r="I283" s="161"/>
    </row>
    <row r="284" spans="2:9" ht="15">
      <c r="B284" s="160"/>
      <c r="C284" s="161"/>
      <c r="D284" s="161"/>
      <c r="E284" s="161"/>
      <c r="F284" s="161"/>
      <c r="G284" s="161"/>
      <c r="H284" s="161"/>
      <c r="I284" s="161"/>
    </row>
    <row r="285" spans="2:9" ht="15">
      <c r="B285" s="160"/>
      <c r="C285" s="161"/>
      <c r="D285" s="161"/>
      <c r="E285" s="161"/>
      <c r="F285" s="161"/>
      <c r="G285" s="161"/>
      <c r="H285" s="161"/>
      <c r="I285" s="161"/>
    </row>
    <row r="286" spans="2:9" ht="15">
      <c r="B286" s="160"/>
      <c r="C286" s="161"/>
      <c r="D286" s="161"/>
      <c r="E286" s="161"/>
      <c r="F286" s="161"/>
      <c r="G286" s="161"/>
      <c r="H286" s="161"/>
      <c r="I286" s="161"/>
    </row>
    <row r="287" spans="2:9" ht="15">
      <c r="B287" s="160"/>
      <c r="C287" s="161"/>
      <c r="D287" s="161"/>
      <c r="E287" s="161"/>
      <c r="F287" s="161"/>
      <c r="G287" s="161"/>
      <c r="H287" s="161"/>
      <c r="I287" s="161"/>
    </row>
    <row r="288" spans="2:9" ht="15">
      <c r="B288" s="160"/>
      <c r="C288" s="161"/>
      <c r="D288" s="161"/>
      <c r="E288" s="161"/>
      <c r="F288" s="161"/>
      <c r="G288" s="161"/>
      <c r="H288" s="161"/>
      <c r="I288" s="161"/>
    </row>
    <row r="289" spans="2:9" ht="15">
      <c r="B289" s="160"/>
      <c r="C289" s="161"/>
      <c r="D289" s="161"/>
      <c r="E289" s="161"/>
      <c r="F289" s="161"/>
      <c r="G289" s="161"/>
      <c r="H289" s="161"/>
      <c r="I289" s="161"/>
    </row>
    <row r="290" spans="2:9" ht="15">
      <c r="B290" s="160"/>
      <c r="C290" s="161"/>
      <c r="D290" s="161"/>
      <c r="E290" s="161"/>
      <c r="F290" s="161"/>
      <c r="G290" s="161"/>
      <c r="H290" s="161"/>
      <c r="I290" s="161"/>
    </row>
    <row r="291" spans="2:9" ht="15">
      <c r="B291" s="160"/>
      <c r="C291" s="161"/>
      <c r="D291" s="161"/>
      <c r="E291" s="161"/>
      <c r="F291" s="161"/>
      <c r="G291" s="161"/>
      <c r="H291" s="161"/>
      <c r="I291" s="161"/>
    </row>
    <row r="292" spans="2:9" ht="15">
      <c r="B292" s="160"/>
      <c r="C292" s="161"/>
      <c r="D292" s="161"/>
      <c r="E292" s="161"/>
      <c r="F292" s="161"/>
      <c r="G292" s="161"/>
      <c r="H292" s="161"/>
      <c r="I292" s="161"/>
    </row>
    <row r="293" spans="2:9" ht="15">
      <c r="B293" s="160"/>
      <c r="C293" s="161"/>
      <c r="D293" s="161"/>
      <c r="E293" s="161"/>
      <c r="F293" s="161"/>
      <c r="G293" s="161"/>
      <c r="H293" s="161"/>
      <c r="I293" s="161"/>
    </row>
    <row r="294" spans="2:9" ht="15">
      <c r="B294" s="160"/>
      <c r="C294" s="161"/>
      <c r="D294" s="161"/>
      <c r="E294" s="161"/>
      <c r="F294" s="161"/>
      <c r="G294" s="161"/>
      <c r="H294" s="161"/>
      <c r="I294" s="161"/>
    </row>
    <row r="295" spans="2:9" ht="15">
      <c r="B295" s="160"/>
      <c r="C295" s="161"/>
      <c r="D295" s="161"/>
      <c r="E295" s="161"/>
      <c r="F295" s="161"/>
      <c r="G295" s="161"/>
      <c r="H295" s="161"/>
      <c r="I295" s="161"/>
    </row>
    <row r="296" spans="2:9" ht="15">
      <c r="B296" s="160"/>
      <c r="C296" s="161"/>
      <c r="D296" s="161"/>
      <c r="E296" s="161"/>
      <c r="F296" s="161"/>
      <c r="G296" s="161"/>
      <c r="H296" s="161"/>
      <c r="I296" s="161"/>
    </row>
    <row r="297" spans="2:9" ht="15">
      <c r="B297" s="160"/>
      <c r="C297" s="161"/>
      <c r="D297" s="161"/>
      <c r="E297" s="161"/>
      <c r="F297" s="161"/>
      <c r="G297" s="161"/>
      <c r="H297" s="161"/>
      <c r="I297" s="161"/>
    </row>
    <row r="298" spans="2:9" ht="15">
      <c r="B298" s="160"/>
      <c r="C298" s="161"/>
      <c r="D298" s="161"/>
      <c r="E298" s="161"/>
      <c r="F298" s="161"/>
      <c r="G298" s="161"/>
      <c r="H298" s="161"/>
      <c r="I298" s="161"/>
    </row>
    <row r="299" spans="2:9" ht="15">
      <c r="B299" s="160"/>
      <c r="C299" s="161"/>
      <c r="D299" s="161"/>
      <c r="E299" s="161"/>
      <c r="F299" s="161"/>
      <c r="G299" s="161"/>
      <c r="H299" s="161"/>
      <c r="I299" s="161"/>
    </row>
    <row r="300" spans="2:9" ht="15">
      <c r="B300" s="160"/>
      <c r="C300" s="161"/>
      <c r="D300" s="161"/>
      <c r="E300" s="161"/>
      <c r="F300" s="161"/>
      <c r="G300" s="161"/>
      <c r="H300" s="161"/>
      <c r="I300" s="161"/>
    </row>
    <row r="301" spans="2:9" ht="15">
      <c r="B301" s="160"/>
      <c r="C301" s="161"/>
      <c r="D301" s="161"/>
      <c r="E301" s="161"/>
      <c r="F301" s="161"/>
      <c r="G301" s="161"/>
      <c r="H301" s="161"/>
      <c r="I301" s="161"/>
    </row>
    <row r="302" spans="2:9" ht="15">
      <c r="B302" s="160"/>
      <c r="C302" s="161"/>
      <c r="D302" s="161"/>
      <c r="E302" s="161"/>
      <c r="F302" s="161"/>
      <c r="G302" s="161"/>
      <c r="H302" s="161"/>
      <c r="I302" s="161"/>
    </row>
    <row r="303" spans="2:9" ht="15">
      <c r="B303" s="160"/>
      <c r="C303" s="161"/>
      <c r="D303" s="161"/>
      <c r="E303" s="161"/>
      <c r="F303" s="161"/>
      <c r="G303" s="161"/>
      <c r="H303" s="161"/>
      <c r="I303" s="161"/>
    </row>
    <row r="304" spans="2:9" ht="15">
      <c r="B304" s="160"/>
      <c r="C304" s="161"/>
      <c r="D304" s="161"/>
      <c r="E304" s="161"/>
      <c r="F304" s="161"/>
      <c r="G304" s="161"/>
      <c r="H304" s="161"/>
      <c r="I304" s="161"/>
    </row>
    <row r="305" spans="2:9" ht="15">
      <c r="B305" s="160"/>
      <c r="C305" s="161"/>
      <c r="D305" s="161"/>
      <c r="E305" s="161"/>
      <c r="F305" s="161"/>
      <c r="G305" s="161"/>
      <c r="H305" s="161"/>
      <c r="I305" s="161"/>
    </row>
    <row r="306" spans="2:9" ht="15">
      <c r="B306" s="160"/>
      <c r="C306" s="161"/>
      <c r="D306" s="161"/>
      <c r="E306" s="161"/>
      <c r="F306" s="161"/>
      <c r="G306" s="161"/>
      <c r="H306" s="161"/>
      <c r="I306" s="161"/>
    </row>
    <row r="307" spans="2:9" ht="15">
      <c r="B307" s="160"/>
      <c r="C307" s="161"/>
      <c r="D307" s="161"/>
      <c r="E307" s="161"/>
      <c r="F307" s="161"/>
      <c r="G307" s="161"/>
      <c r="H307" s="161"/>
      <c r="I307" s="161"/>
    </row>
    <row r="308" spans="2:9" ht="15">
      <c r="B308" s="160"/>
      <c r="C308" s="161"/>
      <c r="D308" s="161"/>
      <c r="E308" s="161"/>
      <c r="F308" s="161"/>
      <c r="G308" s="161"/>
      <c r="H308" s="161"/>
      <c r="I308" s="161"/>
    </row>
    <row r="309" spans="2:9" ht="15">
      <c r="B309" s="160"/>
      <c r="C309" s="161"/>
      <c r="D309" s="161"/>
      <c r="E309" s="161"/>
      <c r="F309" s="161"/>
      <c r="G309" s="161"/>
      <c r="H309" s="161"/>
      <c r="I309" s="161"/>
    </row>
    <row r="310" spans="2:9" ht="15">
      <c r="B310" s="160"/>
      <c r="C310" s="161"/>
      <c r="D310" s="161"/>
      <c r="E310" s="161"/>
      <c r="F310" s="161"/>
      <c r="G310" s="161"/>
      <c r="H310" s="161"/>
      <c r="I310" s="161"/>
    </row>
    <row r="311" spans="2:9" ht="15">
      <c r="B311" s="160"/>
      <c r="C311" s="161"/>
      <c r="D311" s="161"/>
      <c r="E311" s="161"/>
      <c r="F311" s="161"/>
      <c r="G311" s="161"/>
      <c r="H311" s="161"/>
      <c r="I311" s="161"/>
    </row>
    <row r="312" spans="2:9" ht="15">
      <c r="B312" s="160"/>
      <c r="C312" s="161"/>
      <c r="D312" s="161"/>
      <c r="E312" s="161"/>
      <c r="F312" s="161"/>
      <c r="G312" s="161"/>
      <c r="H312" s="161"/>
      <c r="I312" s="161"/>
    </row>
    <row r="313" spans="2:9" ht="15">
      <c r="B313" s="160"/>
      <c r="C313" s="161"/>
      <c r="D313" s="161"/>
      <c r="E313" s="161"/>
      <c r="F313" s="161"/>
      <c r="G313" s="161"/>
      <c r="H313" s="161"/>
      <c r="I313" s="161"/>
    </row>
    <row r="314" spans="2:9" ht="15">
      <c r="B314" s="160"/>
      <c r="C314" s="161"/>
      <c r="D314" s="161"/>
      <c r="E314" s="161"/>
      <c r="F314" s="161"/>
      <c r="G314" s="161"/>
      <c r="H314" s="161"/>
      <c r="I314" s="161"/>
    </row>
    <row r="315" spans="2:9" ht="15">
      <c r="B315" s="160"/>
      <c r="C315" s="161"/>
      <c r="D315" s="161"/>
      <c r="E315" s="161"/>
      <c r="F315" s="161"/>
      <c r="G315" s="161"/>
      <c r="H315" s="161"/>
      <c r="I315" s="161"/>
    </row>
    <row r="316" spans="2:9" ht="15">
      <c r="B316" s="160"/>
      <c r="C316" s="161"/>
      <c r="D316" s="161"/>
      <c r="E316" s="161"/>
      <c r="F316" s="161"/>
      <c r="G316" s="161"/>
      <c r="H316" s="161"/>
      <c r="I316" s="161"/>
    </row>
    <row r="317" spans="2:9" ht="15">
      <c r="B317" s="160"/>
      <c r="C317" s="161"/>
      <c r="D317" s="161"/>
      <c r="E317" s="161"/>
      <c r="F317" s="161"/>
      <c r="G317" s="161"/>
      <c r="H317" s="161"/>
      <c r="I317" s="161"/>
    </row>
    <row r="318" spans="2:9" ht="15">
      <c r="B318" s="160"/>
      <c r="C318" s="161"/>
      <c r="D318" s="161"/>
      <c r="E318" s="161"/>
      <c r="F318" s="161"/>
      <c r="G318" s="161"/>
      <c r="H318" s="161"/>
      <c r="I318" s="161"/>
    </row>
    <row r="319" spans="2:9" ht="15">
      <c r="B319" s="160"/>
      <c r="C319" s="161"/>
      <c r="D319" s="161"/>
      <c r="E319" s="161"/>
      <c r="F319" s="161"/>
      <c r="G319" s="161"/>
      <c r="H319" s="161"/>
      <c r="I319" s="161"/>
    </row>
    <row r="320" spans="2:9" ht="15">
      <c r="B320" s="160"/>
      <c r="C320" s="161"/>
      <c r="D320" s="161"/>
      <c r="E320" s="161"/>
      <c r="F320" s="161"/>
      <c r="G320" s="161"/>
      <c r="H320" s="161"/>
      <c r="I320" s="161"/>
    </row>
    <row r="321" spans="2:9" ht="15">
      <c r="B321" s="160"/>
      <c r="C321" s="161"/>
      <c r="D321" s="161"/>
      <c r="E321" s="161"/>
      <c r="F321" s="161"/>
      <c r="G321" s="161"/>
      <c r="H321" s="161"/>
      <c r="I321" s="161"/>
    </row>
    <row r="322" spans="2:9" ht="15">
      <c r="B322" s="160"/>
      <c r="C322" s="161"/>
      <c r="D322" s="161"/>
      <c r="E322" s="161"/>
      <c r="F322" s="161"/>
      <c r="G322" s="161"/>
      <c r="H322" s="161"/>
      <c r="I322" s="161"/>
    </row>
    <row r="323" spans="2:9" ht="15">
      <c r="B323" s="160"/>
      <c r="C323" s="161"/>
      <c r="D323" s="161"/>
      <c r="E323" s="161"/>
      <c r="F323" s="161"/>
      <c r="G323" s="161"/>
      <c r="H323" s="161"/>
      <c r="I323" s="161"/>
    </row>
    <row r="324" spans="2:9" ht="15">
      <c r="B324" s="160"/>
      <c r="C324" s="161"/>
      <c r="D324" s="161"/>
      <c r="E324" s="161"/>
      <c r="F324" s="161"/>
      <c r="G324" s="161"/>
      <c r="H324" s="161"/>
      <c r="I324" s="161"/>
    </row>
    <row r="325" spans="2:9" ht="15">
      <c r="B325" s="160"/>
      <c r="C325" s="161"/>
      <c r="D325" s="161"/>
      <c r="E325" s="161"/>
      <c r="F325" s="161"/>
      <c r="G325" s="161"/>
      <c r="H325" s="161"/>
      <c r="I325" s="161"/>
    </row>
    <row r="326" spans="2:9" ht="15">
      <c r="B326" s="160"/>
      <c r="C326" s="161"/>
      <c r="D326" s="161"/>
      <c r="E326" s="161"/>
      <c r="F326" s="161"/>
      <c r="G326" s="161"/>
      <c r="H326" s="161"/>
      <c r="I326" s="161"/>
    </row>
    <row r="327" spans="2:9" ht="15">
      <c r="B327" s="160"/>
      <c r="C327" s="161"/>
      <c r="D327" s="161"/>
      <c r="E327" s="161"/>
      <c r="F327" s="161"/>
      <c r="G327" s="161"/>
      <c r="H327" s="161"/>
      <c r="I327" s="161"/>
    </row>
    <row r="328" spans="2:9" ht="15">
      <c r="B328" s="160"/>
      <c r="C328" s="161"/>
      <c r="D328" s="161"/>
      <c r="E328" s="161"/>
      <c r="F328" s="161"/>
      <c r="G328" s="161"/>
      <c r="H328" s="161"/>
      <c r="I328" s="161"/>
    </row>
    <row r="329" spans="2:9" ht="15">
      <c r="B329" s="160"/>
      <c r="C329" s="161"/>
      <c r="D329" s="161"/>
      <c r="E329" s="161"/>
      <c r="F329" s="161"/>
      <c r="G329" s="161"/>
      <c r="H329" s="161"/>
      <c r="I329" s="161"/>
    </row>
    <row r="330" spans="2:9" ht="15">
      <c r="B330" s="160"/>
      <c r="C330" s="161"/>
      <c r="D330" s="161"/>
      <c r="E330" s="161"/>
      <c r="F330" s="161"/>
      <c r="G330" s="161"/>
      <c r="H330" s="161"/>
      <c r="I330" s="161"/>
    </row>
    <row r="331" spans="2:9" ht="15">
      <c r="B331" s="160"/>
      <c r="C331" s="161"/>
      <c r="D331" s="161"/>
      <c r="E331" s="161"/>
      <c r="F331" s="161"/>
      <c r="G331" s="161"/>
      <c r="H331" s="161"/>
      <c r="I331" s="161"/>
    </row>
    <row r="332" spans="2:9" ht="15">
      <c r="B332" s="160"/>
      <c r="C332" s="161"/>
      <c r="D332" s="161"/>
      <c r="E332" s="161"/>
      <c r="F332" s="161"/>
      <c r="G332" s="161"/>
      <c r="H332" s="161"/>
      <c r="I332" s="161"/>
    </row>
    <row r="333" spans="2:9" ht="15">
      <c r="B333" s="160"/>
      <c r="C333" s="161"/>
      <c r="D333" s="161"/>
      <c r="E333" s="161"/>
      <c r="F333" s="161"/>
      <c r="G333" s="161"/>
      <c r="H333" s="161"/>
      <c r="I333" s="161"/>
    </row>
    <row r="334" spans="2:9" ht="15">
      <c r="B334" s="160"/>
      <c r="C334" s="161"/>
      <c r="D334" s="161"/>
      <c r="E334" s="161"/>
      <c r="F334" s="161"/>
      <c r="G334" s="161"/>
      <c r="H334" s="161"/>
      <c r="I334" s="161"/>
    </row>
    <row r="335" spans="2:9" ht="15">
      <c r="B335" s="160"/>
      <c r="C335" s="161"/>
      <c r="D335" s="161"/>
      <c r="E335" s="161"/>
      <c r="F335" s="161"/>
      <c r="G335" s="161"/>
      <c r="H335" s="161"/>
      <c r="I335" s="161"/>
    </row>
    <row r="336" spans="2:9" ht="15">
      <c r="B336" s="160"/>
      <c r="C336" s="161"/>
      <c r="D336" s="161"/>
      <c r="E336" s="161"/>
      <c r="F336" s="161"/>
      <c r="G336" s="161"/>
      <c r="H336" s="161"/>
      <c r="I336" s="161"/>
    </row>
    <row r="337" spans="2:9" ht="15">
      <c r="B337" s="160"/>
      <c r="C337" s="161"/>
      <c r="D337" s="161"/>
      <c r="E337" s="161"/>
      <c r="F337" s="161"/>
      <c r="G337" s="161"/>
      <c r="H337" s="161"/>
      <c r="I337" s="161"/>
    </row>
    <row r="338" spans="2:9" ht="15">
      <c r="B338" s="160"/>
      <c r="C338" s="161"/>
      <c r="D338" s="161"/>
      <c r="E338" s="161"/>
      <c r="F338" s="161"/>
      <c r="G338" s="161"/>
      <c r="H338" s="161"/>
      <c r="I338" s="161"/>
    </row>
    <row r="339" spans="2:9" ht="15">
      <c r="B339" s="160"/>
      <c r="C339" s="161"/>
      <c r="D339" s="161"/>
      <c r="E339" s="161"/>
      <c r="F339" s="161"/>
      <c r="G339" s="161"/>
      <c r="H339" s="161"/>
      <c r="I339" s="161"/>
    </row>
    <row r="340" spans="2:9" ht="15">
      <c r="B340" s="160"/>
      <c r="C340" s="161"/>
      <c r="D340" s="161"/>
      <c r="E340" s="161"/>
      <c r="F340" s="161"/>
      <c r="G340" s="161"/>
      <c r="H340" s="161"/>
      <c r="I340" s="161"/>
    </row>
    <row r="341" spans="2:9" ht="15">
      <c r="B341" s="160"/>
      <c r="C341" s="161"/>
      <c r="D341" s="161"/>
      <c r="E341" s="161"/>
      <c r="F341" s="161"/>
      <c r="G341" s="161"/>
      <c r="H341" s="161"/>
      <c r="I341" s="161"/>
    </row>
    <row r="342" spans="2:9" ht="15">
      <c r="B342" s="160"/>
      <c r="C342" s="161"/>
      <c r="D342" s="161"/>
      <c r="E342" s="161"/>
      <c r="F342" s="161"/>
      <c r="G342" s="161"/>
      <c r="H342" s="161"/>
      <c r="I342" s="161"/>
    </row>
    <row r="343" spans="2:9" ht="15">
      <c r="B343" s="160"/>
      <c r="C343" s="161"/>
      <c r="D343" s="161"/>
      <c r="E343" s="161"/>
      <c r="F343" s="161"/>
      <c r="G343" s="161"/>
      <c r="H343" s="161"/>
      <c r="I343" s="161"/>
    </row>
    <row r="344" spans="2:9" ht="15">
      <c r="B344" s="160"/>
      <c r="C344" s="161"/>
      <c r="D344" s="161"/>
      <c r="E344" s="161"/>
      <c r="F344" s="161"/>
      <c r="G344" s="161"/>
      <c r="H344" s="161"/>
      <c r="I344" s="161"/>
    </row>
    <row r="345" spans="2:9" ht="15">
      <c r="B345" s="160"/>
      <c r="C345" s="161"/>
      <c r="D345" s="161"/>
      <c r="E345" s="161"/>
      <c r="F345" s="161"/>
      <c r="G345" s="161"/>
      <c r="H345" s="161"/>
      <c r="I345" s="161"/>
    </row>
    <row r="346" spans="2:9" ht="15">
      <c r="B346" s="160"/>
      <c r="C346" s="161"/>
      <c r="D346" s="161"/>
      <c r="E346" s="161"/>
      <c r="F346" s="161"/>
      <c r="G346" s="161"/>
      <c r="H346" s="161"/>
      <c r="I346" s="161"/>
    </row>
    <row r="347" spans="2:9" ht="15">
      <c r="B347" s="160"/>
      <c r="C347" s="161"/>
      <c r="D347" s="161"/>
      <c r="E347" s="161"/>
      <c r="F347" s="161"/>
      <c r="G347" s="161"/>
      <c r="H347" s="161"/>
      <c r="I347" s="161"/>
    </row>
    <row r="348" spans="2:9" ht="15">
      <c r="B348" s="160"/>
      <c r="C348" s="161"/>
      <c r="D348" s="161"/>
      <c r="E348" s="161"/>
      <c r="F348" s="161"/>
      <c r="G348" s="161"/>
      <c r="H348" s="161"/>
      <c r="I348" s="161"/>
    </row>
    <row r="349" spans="2:9" ht="15">
      <c r="B349" s="160"/>
      <c r="C349" s="161"/>
      <c r="D349" s="161"/>
      <c r="E349" s="161"/>
      <c r="F349" s="161"/>
      <c r="G349" s="161"/>
      <c r="H349" s="161"/>
      <c r="I349" s="161"/>
    </row>
    <row r="350" spans="2:9" ht="15">
      <c r="B350" s="160"/>
      <c r="C350" s="161"/>
      <c r="D350" s="161"/>
      <c r="E350" s="161"/>
      <c r="F350" s="161"/>
      <c r="G350" s="161"/>
      <c r="H350" s="161"/>
      <c r="I350" s="161"/>
    </row>
    <row r="351" spans="2:9" ht="15">
      <c r="B351" s="160"/>
      <c r="C351" s="161"/>
      <c r="D351" s="161"/>
      <c r="E351" s="161"/>
      <c r="F351" s="161"/>
      <c r="G351" s="161"/>
      <c r="H351" s="161"/>
      <c r="I351" s="161"/>
    </row>
    <row r="352" spans="2:9" ht="15">
      <c r="B352" s="160"/>
      <c r="C352" s="161"/>
      <c r="D352" s="161"/>
      <c r="E352" s="161"/>
      <c r="F352" s="161"/>
      <c r="G352" s="161"/>
      <c r="H352" s="161"/>
      <c r="I352" s="161"/>
    </row>
    <row r="353" spans="2:9" ht="15">
      <c r="B353" s="160"/>
      <c r="C353" s="161"/>
      <c r="D353" s="161"/>
      <c r="E353" s="161"/>
      <c r="F353" s="161"/>
      <c r="G353" s="161"/>
      <c r="H353" s="161"/>
      <c r="I353" s="161"/>
    </row>
    <row r="354" spans="2:9" ht="15">
      <c r="B354" s="160"/>
      <c r="C354" s="161"/>
      <c r="D354" s="161"/>
      <c r="E354" s="161"/>
      <c r="F354" s="161"/>
      <c r="G354" s="161"/>
      <c r="H354" s="161"/>
      <c r="I354" s="161"/>
    </row>
    <row r="355" spans="2:9" ht="15">
      <c r="B355" s="160"/>
      <c r="C355" s="161"/>
      <c r="D355" s="161"/>
      <c r="E355" s="161"/>
      <c r="F355" s="161"/>
      <c r="G355" s="161"/>
      <c r="H355" s="161"/>
      <c r="I355" s="161"/>
    </row>
    <row r="356" spans="2:9" ht="15">
      <c r="B356" s="160"/>
      <c r="C356" s="161"/>
      <c r="D356" s="161"/>
      <c r="E356" s="161"/>
      <c r="F356" s="161"/>
      <c r="G356" s="161"/>
      <c r="H356" s="161"/>
      <c r="I356" s="161"/>
    </row>
    <row r="357" spans="2:9" ht="15">
      <c r="B357" s="160"/>
      <c r="C357" s="161"/>
      <c r="D357" s="161"/>
      <c r="E357" s="161"/>
      <c r="F357" s="161"/>
      <c r="G357" s="161"/>
      <c r="H357" s="161"/>
      <c r="I357" s="161"/>
    </row>
    <row r="358" spans="2:9" ht="15">
      <c r="B358" s="160"/>
      <c r="C358" s="161"/>
      <c r="D358" s="161"/>
      <c r="E358" s="161"/>
      <c r="F358" s="161"/>
      <c r="G358" s="161"/>
      <c r="H358" s="161"/>
      <c r="I358" s="161"/>
    </row>
    <row r="359" spans="2:9" ht="15">
      <c r="B359" s="160"/>
      <c r="C359" s="161"/>
      <c r="D359" s="161"/>
      <c r="E359" s="161"/>
      <c r="F359" s="161"/>
      <c r="G359" s="161"/>
      <c r="H359" s="161"/>
      <c r="I359" s="161"/>
    </row>
    <row r="360" spans="2:9" ht="15">
      <c r="B360" s="160"/>
      <c r="C360" s="161"/>
      <c r="D360" s="161"/>
      <c r="E360" s="161"/>
      <c r="F360" s="161"/>
      <c r="G360" s="161"/>
      <c r="H360" s="161"/>
      <c r="I360" s="161"/>
    </row>
    <row r="361" spans="2:9" ht="15">
      <c r="B361" s="160"/>
      <c r="C361" s="161"/>
      <c r="D361" s="161"/>
      <c r="E361" s="161"/>
      <c r="F361" s="161"/>
      <c r="G361" s="161"/>
      <c r="H361" s="161"/>
      <c r="I361" s="161"/>
    </row>
  </sheetData>
  <sheetProtection/>
  <mergeCells count="8">
    <mergeCell ref="W3:X3"/>
    <mergeCell ref="L17:X20"/>
    <mergeCell ref="B2:I2"/>
    <mergeCell ref="M3:N3"/>
    <mergeCell ref="O3:P3"/>
    <mergeCell ref="Q3:R3"/>
    <mergeCell ref="S3:T3"/>
    <mergeCell ref="U3:V3"/>
  </mergeCells>
  <dataValidations count="13">
    <dataValidation allowBlank="1" showInputMessage="1" showErrorMessage="1" prompt="Укажите тип обследуемого помещения (кабинет, коридор, холл, чердак, туалет, кухня и т.п.) " sqref="C35"/>
    <dataValidation allowBlank="1" showInputMessage="1" showErrorMessage="1" prompt="Укажите тип лампы освещения (накаливания, газоразрядные лампы, ртутные, натриевые, ксеноновые, неоновые, аргоновые, светодиодные лампы и др.)" sqref="E4:E82"/>
    <dataValidation allowBlank="1" showInputMessage="1" showErrorMessage="1" prompt="Укажите наименование/марку осветительного прибора" sqref="D36:D49 D4:D34"/>
    <dataValidation allowBlank="1" showInputMessage="1" showErrorMessage="1" prompt="Укажите установленную мощность светильника" sqref="F34:F42"/>
    <dataValidation allowBlank="1" showInputMessage="1" showErrorMessage="1" prompt="Укажите количество светильников" sqref="G4:G46"/>
    <dataValidation allowBlank="1" showInputMessage="1" showErrorMessage="1" prompt="Укажите наличие системы регулирования" sqref="H34:H70"/>
    <dataValidation allowBlank="1" showInputMessage="1" showErrorMessage="1" error="Укажите любую дополнительную информацию" sqref="I36:I79"/>
    <dataValidation allowBlank="1" showInputMessage="1" showErrorMessage="1" prompt="Укажите любую дополнительную информацию" sqref="I4:I35"/>
    <dataValidation allowBlank="1" showInputMessage="1" showErrorMessage="1" prompt="Укажите место установки осветительного прибора для наружного освещения. Указывать стоит только те осветительные приборы, что запитанны непосредственно от этого объекта(здания). " sqref="C34 C36:C104"/>
    <dataValidation allowBlank="1" showInputMessage="1" showErrorMessage="1" prompt="Укажите место установки осветительного прибора для наружного освещения. Указывать стоит только те осветительные приборы, что запитаны непосредственно от этого объекта(здания)" sqref="C4:C33"/>
    <dataValidation allowBlank="1" showInputMessage="1" showErrorMessage="1" prompt="Укажите какая системы регулирования используется" sqref="H4:H33"/>
    <dataValidation allowBlank="1" showInputMessage="1" showErrorMessage="1" prompt="Укажите общую мощность светильника с пускорегулирующей аппаратурой (ПРА). Внимание мощность светильника больше мощности используемых в нём ламп, т.к. часть энергии он затрачивает на свою работу (ПРА, драйвер и т.п.)." sqref="F4:F33"/>
    <dataValidation allowBlank="1" showInputMessage="1" showErrorMessage="1" prompt="Укажите время вкл/отк системы освещения в формате 00:00" sqref="M5:X16"/>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B2:R12"/>
  <sheetViews>
    <sheetView tabSelected="1" view="pageBreakPreview" zoomScale="115" zoomScaleSheetLayoutView="115" zoomScalePageLayoutView="0" workbookViewId="0" topLeftCell="A1">
      <selection activeCell="B6" sqref="B6:P6"/>
    </sheetView>
  </sheetViews>
  <sheetFormatPr defaultColWidth="9.140625" defaultRowHeight="15"/>
  <cols>
    <col min="1" max="1" width="2.57421875" style="191" customWidth="1"/>
    <col min="2" max="2" width="9.140625" style="191" customWidth="1"/>
    <col min="3" max="3" width="13.28125" style="191" customWidth="1"/>
    <col min="4" max="16" width="9.140625" style="191" customWidth="1"/>
    <col min="17" max="17" width="6.421875" style="191" customWidth="1"/>
    <col min="18" max="18" width="9.140625" style="191" hidden="1" customWidth="1"/>
    <col min="19" max="16384" width="9.140625" style="191" customWidth="1"/>
  </cols>
  <sheetData>
    <row r="2" spans="2:16" ht="16.5" thickBot="1">
      <c r="B2" s="267" t="s">
        <v>804</v>
      </c>
      <c r="C2" s="267"/>
      <c r="D2" s="267"/>
      <c r="E2" s="267"/>
      <c r="F2" s="267"/>
      <c r="G2" s="267"/>
      <c r="H2" s="267"/>
      <c r="I2" s="267"/>
      <c r="J2" s="267"/>
      <c r="K2" s="267"/>
      <c r="L2" s="267"/>
      <c r="M2" s="267"/>
      <c r="N2" s="267"/>
      <c r="O2" s="267"/>
      <c r="P2" s="267"/>
    </row>
    <row r="3" spans="2:18" ht="30" customHeight="1">
      <c r="B3" s="268" t="s">
        <v>805</v>
      </c>
      <c r="C3" s="269"/>
      <c r="D3" s="269"/>
      <c r="E3" s="269"/>
      <c r="F3" s="270"/>
      <c r="G3" s="271" t="s">
        <v>832</v>
      </c>
      <c r="H3" s="271"/>
      <c r="I3" s="271"/>
      <c r="J3" s="271"/>
      <c r="K3" s="271"/>
      <c r="L3" s="271"/>
      <c r="M3" s="271"/>
      <c r="N3" s="271"/>
      <c r="O3" s="271"/>
      <c r="P3" s="272"/>
      <c r="R3" s="192">
        <f ca="1">YEAR(TODAY())</f>
        <v>2018</v>
      </c>
    </row>
    <row r="4" spans="2:18" ht="30" customHeight="1">
      <c r="B4" s="273" t="s">
        <v>806</v>
      </c>
      <c r="C4" s="274"/>
      <c r="D4" s="274"/>
      <c r="E4" s="274"/>
      <c r="F4" s="275"/>
      <c r="G4" s="276"/>
      <c r="H4" s="276"/>
      <c r="I4" s="276"/>
      <c r="J4" s="276"/>
      <c r="K4" s="276"/>
      <c r="L4" s="276"/>
      <c r="M4" s="276"/>
      <c r="N4" s="276"/>
      <c r="O4" s="276"/>
      <c r="P4" s="277"/>
      <c r="R4" s="191">
        <f>R3-1</f>
        <v>2017</v>
      </c>
    </row>
    <row r="5" spans="2:18" ht="30" customHeight="1" thickBot="1">
      <c r="B5" s="262" t="s">
        <v>807</v>
      </c>
      <c r="C5" s="263"/>
      <c r="D5" s="263"/>
      <c r="E5" s="263"/>
      <c r="F5" s="264"/>
      <c r="G5" s="265" t="s">
        <v>833</v>
      </c>
      <c r="H5" s="265"/>
      <c r="I5" s="265"/>
      <c r="J5" s="265"/>
      <c r="K5" s="265"/>
      <c r="L5" s="265"/>
      <c r="M5" s="265"/>
      <c r="N5" s="265"/>
      <c r="O5" s="265"/>
      <c r="P5" s="266"/>
      <c r="R5" s="191">
        <f>R4-1</f>
        <v>2016</v>
      </c>
    </row>
    <row r="6" spans="2:18" s="193" customFormat="1" ht="27" customHeight="1" thickBot="1">
      <c r="B6" s="257" t="s">
        <v>808</v>
      </c>
      <c r="C6" s="257"/>
      <c r="D6" s="257"/>
      <c r="E6" s="257"/>
      <c r="F6" s="257"/>
      <c r="G6" s="257"/>
      <c r="H6" s="257"/>
      <c r="I6" s="257"/>
      <c r="J6" s="257"/>
      <c r="K6" s="257"/>
      <c r="L6" s="257"/>
      <c r="M6" s="257"/>
      <c r="N6" s="257"/>
      <c r="O6" s="257"/>
      <c r="P6" s="257"/>
      <c r="R6" s="191">
        <f>R5-1</f>
        <v>2015</v>
      </c>
    </row>
    <row r="7" spans="2:18" ht="15">
      <c r="B7" s="194" t="s">
        <v>809</v>
      </c>
      <c r="C7" s="195" t="s">
        <v>2</v>
      </c>
      <c r="D7" s="196" t="s">
        <v>4</v>
      </c>
      <c r="E7" s="197" t="s">
        <v>5</v>
      </c>
      <c r="F7" s="197" t="s">
        <v>6</v>
      </c>
      <c r="G7" s="197" t="s">
        <v>7</v>
      </c>
      <c r="H7" s="197" t="s">
        <v>8</v>
      </c>
      <c r="I7" s="197" t="s">
        <v>9</v>
      </c>
      <c r="J7" s="197" t="s">
        <v>10</v>
      </c>
      <c r="K7" s="197" t="s">
        <v>11</v>
      </c>
      <c r="L7" s="197" t="s">
        <v>12</v>
      </c>
      <c r="M7" s="197" t="s">
        <v>13</v>
      </c>
      <c r="N7" s="197" t="s">
        <v>14</v>
      </c>
      <c r="O7" s="198" t="s">
        <v>15</v>
      </c>
      <c r="P7" s="199" t="s">
        <v>16</v>
      </c>
      <c r="R7" s="191">
        <f>R6-1</f>
        <v>2014</v>
      </c>
    </row>
    <row r="8" spans="2:18" ht="30" customHeight="1">
      <c r="B8" s="200">
        <f>R4</f>
        <v>2017</v>
      </c>
      <c r="C8" s="201" t="s">
        <v>810</v>
      </c>
      <c r="D8" s="202">
        <v>7988</v>
      </c>
      <c r="E8" s="203">
        <v>7871</v>
      </c>
      <c r="F8" s="203">
        <v>8118</v>
      </c>
      <c r="G8" s="203">
        <v>7550</v>
      </c>
      <c r="H8" s="203">
        <v>7673</v>
      </c>
      <c r="I8" s="203">
        <v>5554</v>
      </c>
      <c r="J8" s="203">
        <v>513</v>
      </c>
      <c r="K8" s="203">
        <v>260</v>
      </c>
      <c r="L8" s="203">
        <v>8160</v>
      </c>
      <c r="M8" s="203">
        <v>8598</v>
      </c>
      <c r="N8" s="203">
        <v>8276</v>
      </c>
      <c r="O8" s="204">
        <v>9081</v>
      </c>
      <c r="P8" s="205">
        <v>79842</v>
      </c>
      <c r="R8" s="191">
        <f>R7-1</f>
        <v>2013</v>
      </c>
    </row>
    <row r="9" spans="2:18" s="193" customFormat="1" ht="27" customHeight="1" thickBot="1">
      <c r="B9" s="257" t="s">
        <v>811</v>
      </c>
      <c r="C9" s="257"/>
      <c r="D9" s="257"/>
      <c r="E9" s="257"/>
      <c r="F9" s="257"/>
      <c r="G9" s="257"/>
      <c r="H9" s="257"/>
      <c r="I9" s="257"/>
      <c r="J9" s="257"/>
      <c r="K9" s="257"/>
      <c r="L9" s="257"/>
      <c r="M9" s="257"/>
      <c r="N9" s="257"/>
      <c r="O9" s="257"/>
      <c r="P9" s="257"/>
      <c r="R9" s="191"/>
    </row>
    <row r="10" spans="2:16" ht="15">
      <c r="B10" s="258" t="s">
        <v>812</v>
      </c>
      <c r="C10" s="259"/>
      <c r="D10" s="196" t="s">
        <v>4</v>
      </c>
      <c r="E10" s="197" t="s">
        <v>5</v>
      </c>
      <c r="F10" s="197" t="s">
        <v>6</v>
      </c>
      <c r="G10" s="197" t="s">
        <v>7</v>
      </c>
      <c r="H10" s="197" t="s">
        <v>8</v>
      </c>
      <c r="I10" s="197" t="s">
        <v>9</v>
      </c>
      <c r="J10" s="197" t="s">
        <v>10</v>
      </c>
      <c r="K10" s="197" t="s">
        <v>11</v>
      </c>
      <c r="L10" s="197" t="s">
        <v>12</v>
      </c>
      <c r="M10" s="197" t="s">
        <v>13</v>
      </c>
      <c r="N10" s="197" t="s">
        <v>14</v>
      </c>
      <c r="O10" s="198" t="s">
        <v>15</v>
      </c>
      <c r="P10" s="199" t="s">
        <v>16</v>
      </c>
    </row>
    <row r="11" spans="2:16" ht="30" customHeight="1">
      <c r="B11" s="260" t="str">
        <f>R4&amp;" год"</f>
        <v>2017 год</v>
      </c>
      <c r="C11" s="261"/>
      <c r="D11" s="202">
        <v>7977</v>
      </c>
      <c r="E11" s="203">
        <v>7905</v>
      </c>
      <c r="F11" s="203">
        <v>8172</v>
      </c>
      <c r="G11" s="203">
        <v>7557</v>
      </c>
      <c r="H11" s="203">
        <v>7692</v>
      </c>
      <c r="I11" s="203">
        <v>5558</v>
      </c>
      <c r="J11" s="203">
        <v>536</v>
      </c>
      <c r="K11" s="203">
        <v>266</v>
      </c>
      <c r="L11" s="203">
        <v>8179</v>
      </c>
      <c r="M11" s="203">
        <v>8628</v>
      </c>
      <c r="N11" s="203">
        <v>8294</v>
      </c>
      <c r="O11" s="204">
        <v>9083</v>
      </c>
      <c r="P11" s="205">
        <f>SUM(D11:O11)</f>
        <v>79847</v>
      </c>
    </row>
    <row r="12" spans="2:16" ht="30" customHeight="1">
      <c r="B12" s="260" t="str">
        <f>R5&amp;" год"</f>
        <v>2016 год</v>
      </c>
      <c r="C12" s="261"/>
      <c r="D12" s="202">
        <v>7166</v>
      </c>
      <c r="E12" s="203">
        <v>8137</v>
      </c>
      <c r="F12" s="203">
        <v>5639</v>
      </c>
      <c r="G12" s="203">
        <v>8957</v>
      </c>
      <c r="H12" s="203">
        <v>7032</v>
      </c>
      <c r="I12" s="203">
        <v>5090</v>
      </c>
      <c r="J12" s="203">
        <v>401</v>
      </c>
      <c r="K12" s="203">
        <v>995</v>
      </c>
      <c r="L12" s="203">
        <v>7647</v>
      </c>
      <c r="M12" s="203">
        <v>8657</v>
      </c>
      <c r="N12" s="203">
        <v>8000</v>
      </c>
      <c r="O12" s="204">
        <v>10601</v>
      </c>
      <c r="P12" s="206">
        <f>SUM(D12:O12)</f>
        <v>78322</v>
      </c>
    </row>
  </sheetData>
  <sheetProtection formatCells="0" formatColumns="0" formatRows="0"/>
  <mergeCells count="12">
    <mergeCell ref="B2:P2"/>
    <mergeCell ref="B3:F3"/>
    <mergeCell ref="G3:P3"/>
    <mergeCell ref="B4:F4"/>
    <mergeCell ref="G4:P4"/>
    <mergeCell ref="B6:P6"/>
    <mergeCell ref="B9:P9"/>
    <mergeCell ref="B10:C10"/>
    <mergeCell ref="B11:C11"/>
    <mergeCell ref="B12:C12"/>
    <mergeCell ref="B5:F5"/>
    <mergeCell ref="G5:P5"/>
  </mergeCells>
  <dataValidations count="5">
    <dataValidation allowBlank="1" showInputMessage="1" showErrorMessage="1" prompt="Укажите значение из акта потребления электрической &#10;энергии" sqref="D8:O8 D11:O11"/>
    <dataValidation allowBlank="1" showInputMessage="1" showErrorMessage="1" prompt="Укажите марку прибора учета электроэнергии" sqref="G5:P5"/>
    <dataValidation allowBlank="1" showInputMessage="1" showErrorMessage="1" prompt="Укажите действующий тариф на электроэнергию (с НДС)" sqref="G4:P4"/>
    <dataValidation allowBlank="1" showInputMessage="1" showErrorMessage="1" prompt="Укажите наименование энергоснабжающей организации" sqref="G3:P3"/>
    <dataValidation type="decimal" allowBlank="1" showInputMessage="1" showErrorMessage="1" prompt="Укажите величину потребления электроэнергии по счетчику" error="В данную ячейку необходимо ввести числовое значение.&#10;" sqref="D12:O12">
      <formula1>0</formula1>
      <formula2>100000000000000</formula2>
    </dataValidation>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dimension ref="B2:T39"/>
  <sheetViews>
    <sheetView zoomScale="85" zoomScaleNormal="85" zoomScalePageLayoutView="0" workbookViewId="0" topLeftCell="A1">
      <pane ySplit="2" topLeftCell="A3" activePane="bottomLeft" state="frozen"/>
      <selection pane="topLeft" activeCell="J478" sqref="J478"/>
      <selection pane="bottomLeft" activeCell="J478" sqref="J478"/>
    </sheetView>
  </sheetViews>
  <sheetFormatPr defaultColWidth="0" defaultRowHeight="15" zeroHeight="1" outlineLevelCol="1"/>
  <cols>
    <col min="1" max="1" width="2.421875" style="87" customWidth="1"/>
    <col min="2" max="2" width="4.28125" style="87" customWidth="1"/>
    <col min="3" max="3" width="43.7109375" style="87" customWidth="1"/>
    <col min="4" max="4" width="9.421875" style="87" customWidth="1"/>
    <col min="5" max="5" width="20.421875" style="87" customWidth="1"/>
    <col min="6" max="6" width="8.421875" style="88" customWidth="1" outlineLevel="1"/>
    <col min="7" max="17" width="7.140625" style="88" customWidth="1" outlineLevel="1"/>
    <col min="18" max="18" width="8.421875" style="87" customWidth="1"/>
    <col min="19" max="19" width="2.28125" style="87" customWidth="1"/>
    <col min="20" max="20" width="36.140625" style="87" customWidth="1"/>
    <col min="21" max="16384" width="9.140625" style="87" hidden="1" customWidth="1"/>
  </cols>
  <sheetData>
    <row r="1" ht="15"/>
    <row r="2" spans="2:18" ht="15">
      <c r="B2" s="89" t="s">
        <v>0</v>
      </c>
      <c r="C2" s="89" t="s">
        <v>1</v>
      </c>
      <c r="D2" s="89" t="s">
        <v>2</v>
      </c>
      <c r="E2" s="89" t="s">
        <v>3</v>
      </c>
      <c r="F2" s="90" t="s">
        <v>4</v>
      </c>
      <c r="G2" s="90" t="s">
        <v>5</v>
      </c>
      <c r="H2" s="90" t="s">
        <v>6</v>
      </c>
      <c r="I2" s="90" t="s">
        <v>7</v>
      </c>
      <c r="J2" s="90" t="s">
        <v>8</v>
      </c>
      <c r="K2" s="90" t="s">
        <v>9</v>
      </c>
      <c r="L2" s="90" t="s">
        <v>10</v>
      </c>
      <c r="M2" s="90" t="s">
        <v>11</v>
      </c>
      <c r="N2" s="90" t="s">
        <v>12</v>
      </c>
      <c r="O2" s="90" t="s">
        <v>13</v>
      </c>
      <c r="P2" s="90" t="s">
        <v>14</v>
      </c>
      <c r="Q2" s="90" t="s">
        <v>15</v>
      </c>
      <c r="R2" s="89" t="s">
        <v>16</v>
      </c>
    </row>
    <row r="3" spans="2:18" ht="15">
      <c r="B3" s="283" t="s">
        <v>531</v>
      </c>
      <c r="C3" s="284"/>
      <c r="D3" s="284"/>
      <c r="E3" s="284"/>
      <c r="F3" s="284"/>
      <c r="G3" s="284"/>
      <c r="H3" s="284"/>
      <c r="I3" s="284"/>
      <c r="J3" s="284"/>
      <c r="K3" s="284"/>
      <c r="L3" s="284"/>
      <c r="M3" s="284"/>
      <c r="N3" s="284"/>
      <c r="O3" s="284"/>
      <c r="P3" s="284"/>
      <c r="Q3" s="284"/>
      <c r="R3" s="285"/>
    </row>
    <row r="4" spans="2:18" ht="30">
      <c r="B4" s="89">
        <v>1</v>
      </c>
      <c r="C4" s="91" t="s">
        <v>540</v>
      </c>
      <c r="D4" s="89" t="s">
        <v>28</v>
      </c>
      <c r="E4" s="89" t="s">
        <v>34</v>
      </c>
      <c r="F4" s="242" t="e">
        <f>F5*F6*F8*(F13-F14)*(1+F7)*10^-6</f>
        <v>#N/A</v>
      </c>
      <c r="G4" s="242"/>
      <c r="H4" s="242"/>
      <c r="I4" s="242"/>
      <c r="J4" s="242"/>
      <c r="K4" s="242"/>
      <c r="L4" s="242"/>
      <c r="M4" s="242"/>
      <c r="N4" s="242"/>
      <c r="O4" s="242"/>
      <c r="P4" s="242"/>
      <c r="Q4" s="242"/>
      <c r="R4" s="89" t="s">
        <v>22</v>
      </c>
    </row>
    <row r="5" spans="2:20" ht="30">
      <c r="B5" s="89">
        <f>B4+1</f>
        <v>2</v>
      </c>
      <c r="C5" s="91" t="s">
        <v>31</v>
      </c>
      <c r="D5" s="89" t="s">
        <v>22</v>
      </c>
      <c r="E5" s="89" t="s">
        <v>30</v>
      </c>
      <c r="F5" s="242" t="e">
        <f>HLOOKUP(F14,'Спр. инф.'!$B$6:$BF$11,6,0)</f>
        <v>#N/A</v>
      </c>
      <c r="G5" s="242"/>
      <c r="H5" s="242"/>
      <c r="I5" s="242"/>
      <c r="J5" s="242"/>
      <c r="K5" s="242"/>
      <c r="L5" s="242"/>
      <c r="M5" s="242"/>
      <c r="N5" s="242"/>
      <c r="O5" s="242"/>
      <c r="P5" s="242"/>
      <c r="Q5" s="242"/>
      <c r="R5" s="89" t="s">
        <v>22</v>
      </c>
      <c r="T5" s="92" t="s">
        <v>39</v>
      </c>
    </row>
    <row r="6" spans="2:18" ht="30">
      <c r="B6" s="89">
        <f aca="true" t="shared" si="0" ref="B6:B19">B5+1</f>
        <v>3</v>
      </c>
      <c r="C6" s="91" t="s">
        <v>539</v>
      </c>
      <c r="D6" s="89" t="s">
        <v>530</v>
      </c>
      <c r="E6" s="89" t="s">
        <v>32</v>
      </c>
      <c r="F6" s="282" t="e">
        <f>'Спр. инф.'!T19</f>
        <v>#DIV/0!</v>
      </c>
      <c r="G6" s="282"/>
      <c r="H6" s="282"/>
      <c r="I6" s="282"/>
      <c r="J6" s="282"/>
      <c r="K6" s="282"/>
      <c r="L6" s="282"/>
      <c r="M6" s="282"/>
      <c r="N6" s="282"/>
      <c r="O6" s="282"/>
      <c r="P6" s="282"/>
      <c r="Q6" s="282"/>
      <c r="R6" s="89"/>
    </row>
    <row r="7" spans="2:18" ht="45">
      <c r="B7" s="89">
        <f t="shared" si="0"/>
        <v>4</v>
      </c>
      <c r="C7" s="91" t="s">
        <v>570</v>
      </c>
      <c r="D7" s="89" t="s">
        <v>22</v>
      </c>
      <c r="E7" s="89"/>
      <c r="F7" s="242" t="e">
        <f>10^-2*SQRT(2*9.8*F10*(1-(273+F14)/(273+F13))+F9^2)</f>
        <v>#N/A</v>
      </c>
      <c r="G7" s="242"/>
      <c r="H7" s="242"/>
      <c r="I7" s="242"/>
      <c r="J7" s="242"/>
      <c r="K7" s="242"/>
      <c r="L7" s="242"/>
      <c r="M7" s="242"/>
      <c r="N7" s="242"/>
      <c r="O7" s="242"/>
      <c r="P7" s="242"/>
      <c r="Q7" s="242"/>
      <c r="R7" s="89" t="s">
        <v>22</v>
      </c>
    </row>
    <row r="8" spans="2:18" s="88" customFormat="1" ht="16.5">
      <c r="B8" s="90">
        <f t="shared" si="0"/>
        <v>5</v>
      </c>
      <c r="C8" s="91" t="s">
        <v>541</v>
      </c>
      <c r="D8" s="90" t="s">
        <v>21</v>
      </c>
      <c r="E8" s="90" t="s">
        <v>18</v>
      </c>
      <c r="F8" s="292">
        <f>'Исходная информация'!G31</f>
        <v>13953</v>
      </c>
      <c r="G8" s="293"/>
      <c r="H8" s="293"/>
      <c r="I8" s="293"/>
      <c r="J8" s="293"/>
      <c r="K8" s="293"/>
      <c r="L8" s="293"/>
      <c r="M8" s="293"/>
      <c r="N8" s="293"/>
      <c r="O8" s="293"/>
      <c r="P8" s="293"/>
      <c r="Q8" s="293"/>
      <c r="R8" s="90" t="s">
        <v>22</v>
      </c>
    </row>
    <row r="9" spans="2:18" s="88" customFormat="1" ht="45">
      <c r="B9" s="90">
        <f t="shared" si="0"/>
        <v>6</v>
      </c>
      <c r="C9" s="93" t="s">
        <v>571</v>
      </c>
      <c r="D9" s="94" t="s">
        <v>572</v>
      </c>
      <c r="E9" s="94" t="s">
        <v>576</v>
      </c>
      <c r="F9" s="289" t="e">
        <f>IF(VLOOKUP('Исходная информация'!G10,Климатология!$F$8:$Y$476,19,0)="—",5,VLOOKUP('Исходная информация'!G10,Климатология!$F$8:$Y$476,19,0))</f>
        <v>#N/A</v>
      </c>
      <c r="G9" s="290"/>
      <c r="H9" s="290"/>
      <c r="I9" s="290"/>
      <c r="J9" s="290"/>
      <c r="K9" s="290"/>
      <c r="L9" s="290"/>
      <c r="M9" s="290"/>
      <c r="N9" s="290"/>
      <c r="O9" s="290"/>
      <c r="P9" s="290"/>
      <c r="Q9" s="291"/>
      <c r="R9" s="94"/>
    </row>
    <row r="10" spans="2:18" s="88" customFormat="1" ht="45">
      <c r="B10" s="90">
        <f t="shared" si="0"/>
        <v>7</v>
      </c>
      <c r="C10" s="93" t="s">
        <v>573</v>
      </c>
      <c r="D10" s="94" t="s">
        <v>574</v>
      </c>
      <c r="E10" s="94" t="s">
        <v>575</v>
      </c>
      <c r="F10" s="289">
        <v>3</v>
      </c>
      <c r="G10" s="290"/>
      <c r="H10" s="290"/>
      <c r="I10" s="290"/>
      <c r="J10" s="290"/>
      <c r="K10" s="290"/>
      <c r="L10" s="290"/>
      <c r="M10" s="290"/>
      <c r="N10" s="290"/>
      <c r="O10" s="290"/>
      <c r="P10" s="290"/>
      <c r="Q10" s="291"/>
      <c r="R10" s="94"/>
    </row>
    <row r="11" spans="2:18" s="96" customFormat="1" ht="28.5">
      <c r="B11" s="95">
        <f t="shared" si="0"/>
        <v>8</v>
      </c>
      <c r="C11" s="95" t="s">
        <v>532</v>
      </c>
      <c r="D11" s="95" t="s">
        <v>17</v>
      </c>
      <c r="E11" s="95"/>
      <c r="F11" s="95" t="e">
        <f>$F$4*($F$13-F15)/($F$13-$F$14)*F12*24*$F$16*F18*$F$19</f>
        <v>#N/A</v>
      </c>
      <c r="G11" s="95" t="e">
        <f aca="true" t="shared" si="1" ref="G11:Q11">$F$4*($F$13-G15)/($F$13-$F$14)*G12*24*$F$16*G18*$F$19</f>
        <v>#N/A</v>
      </c>
      <c r="H11" s="95" t="e">
        <f t="shared" si="1"/>
        <v>#N/A</v>
      </c>
      <c r="I11" s="95" t="e">
        <f t="shared" si="1"/>
        <v>#N/A</v>
      </c>
      <c r="J11" s="95" t="e">
        <f t="shared" si="1"/>
        <v>#N/A</v>
      </c>
      <c r="K11" s="95" t="e">
        <f t="shared" si="1"/>
        <v>#N/A</v>
      </c>
      <c r="L11" s="95" t="e">
        <f t="shared" si="1"/>
        <v>#N/A</v>
      </c>
      <c r="M11" s="95" t="e">
        <f t="shared" si="1"/>
        <v>#N/A</v>
      </c>
      <c r="N11" s="95" t="e">
        <f t="shared" si="1"/>
        <v>#N/A</v>
      </c>
      <c r="O11" s="95" t="e">
        <f t="shared" si="1"/>
        <v>#N/A</v>
      </c>
      <c r="P11" s="95" t="e">
        <f t="shared" si="1"/>
        <v>#N/A</v>
      </c>
      <c r="Q11" s="95" t="e">
        <f t="shared" si="1"/>
        <v>#N/A</v>
      </c>
      <c r="R11" s="95" t="e">
        <f>SUM(F11:Q11)</f>
        <v>#N/A</v>
      </c>
    </row>
    <row r="12" spans="2:18" s="88" customFormat="1" ht="30">
      <c r="B12" s="90">
        <f t="shared" si="0"/>
        <v>9</v>
      </c>
      <c r="C12" s="91" t="s">
        <v>33</v>
      </c>
      <c r="D12" s="90" t="s">
        <v>19</v>
      </c>
      <c r="E12" s="90" t="s">
        <v>18</v>
      </c>
      <c r="F12" s="143">
        <f>'Исходная информация'!G35</f>
        <v>31</v>
      </c>
      <c r="G12" s="143">
        <f>'Исходная информация'!H35</f>
        <v>28</v>
      </c>
      <c r="H12" s="143">
        <f>'Исходная информация'!I35</f>
        <v>31</v>
      </c>
      <c r="I12" s="143">
        <f>'Исходная информация'!J35</f>
        <v>30</v>
      </c>
      <c r="J12" s="143">
        <f>'Исходная информация'!K35</f>
        <v>5</v>
      </c>
      <c r="K12" s="143">
        <f>'Исходная информация'!L35</f>
        <v>0</v>
      </c>
      <c r="L12" s="143">
        <f>'Исходная информация'!M35</f>
        <v>0</v>
      </c>
      <c r="M12" s="143">
        <f>'Исходная информация'!N35</f>
        <v>0</v>
      </c>
      <c r="N12" s="143">
        <f>'Исходная информация'!O35</f>
        <v>0</v>
      </c>
      <c r="O12" s="143">
        <f>'Исходная информация'!P35</f>
        <v>18</v>
      </c>
      <c r="P12" s="143">
        <f>'Исходная информация'!Q35</f>
        <v>30</v>
      </c>
      <c r="Q12" s="143">
        <f>'Исходная информация'!R35</f>
        <v>31</v>
      </c>
      <c r="R12" s="90">
        <f>SUM(F12:Q12)</f>
        <v>204</v>
      </c>
    </row>
    <row r="13" spans="2:18" s="88" customFormat="1" ht="30">
      <c r="B13" s="90">
        <f t="shared" si="0"/>
        <v>10</v>
      </c>
      <c r="C13" s="91" t="s">
        <v>27</v>
      </c>
      <c r="D13" s="90" t="s">
        <v>20</v>
      </c>
      <c r="E13" s="90" t="s">
        <v>546</v>
      </c>
      <c r="F13" s="286" t="e">
        <f>VLOOKUP('Исходная информация'!G33,'Спр. инф.'!$B$87:$D$104,2,0)</f>
        <v>#N/A</v>
      </c>
      <c r="G13" s="287"/>
      <c r="H13" s="287"/>
      <c r="I13" s="287"/>
      <c r="J13" s="287"/>
      <c r="K13" s="287"/>
      <c r="L13" s="287"/>
      <c r="M13" s="287"/>
      <c r="N13" s="287"/>
      <c r="O13" s="287"/>
      <c r="P13" s="287"/>
      <c r="Q13" s="288"/>
      <c r="R13" s="90"/>
    </row>
    <row r="14" spans="2:18" s="88" customFormat="1" ht="45">
      <c r="B14" s="90">
        <f t="shared" si="0"/>
        <v>11</v>
      </c>
      <c r="C14" s="91" t="s">
        <v>25</v>
      </c>
      <c r="D14" s="90" t="s">
        <v>20</v>
      </c>
      <c r="E14" s="90" t="s">
        <v>26</v>
      </c>
      <c r="F14" s="242" t="e">
        <f>VLOOKUP('Исходная информация'!G10,Климатология!$F$8:$Y$476,5,0)</f>
        <v>#N/A</v>
      </c>
      <c r="G14" s="242"/>
      <c r="H14" s="242"/>
      <c r="I14" s="242"/>
      <c r="J14" s="242"/>
      <c r="K14" s="242"/>
      <c r="L14" s="242"/>
      <c r="M14" s="242"/>
      <c r="N14" s="242"/>
      <c r="O14" s="242"/>
      <c r="P14" s="242"/>
      <c r="Q14" s="242"/>
      <c r="R14" s="90" t="s">
        <v>22</v>
      </c>
    </row>
    <row r="15" spans="2:18" s="88" customFormat="1" ht="30">
      <c r="B15" s="90">
        <f t="shared" si="0"/>
        <v>12</v>
      </c>
      <c r="C15" s="91" t="s">
        <v>24</v>
      </c>
      <c r="D15" s="90" t="s">
        <v>20</v>
      </c>
      <c r="E15" s="90" t="s">
        <v>529</v>
      </c>
      <c r="F15" s="90">
        <f>'Финальный лист'!E8</f>
        <v>0</v>
      </c>
      <c r="G15" s="90">
        <f>'Финальный лист'!F8</f>
        <v>0</v>
      </c>
      <c r="H15" s="90">
        <f>'Финальный лист'!G8</f>
        <v>0</v>
      </c>
      <c r="I15" s="90">
        <f>'Финальный лист'!H8</f>
        <v>0</v>
      </c>
      <c r="J15" s="90">
        <f>'Финальный лист'!I8</f>
        <v>0</v>
      </c>
      <c r="K15" s="90">
        <f>'Финальный лист'!J8</f>
        <v>0</v>
      </c>
      <c r="L15" s="90">
        <f>'Финальный лист'!K8</f>
        <v>0</v>
      </c>
      <c r="M15" s="90">
        <f>'Финальный лист'!L8</f>
        <v>0</v>
      </c>
      <c r="N15" s="90">
        <f>'Финальный лист'!M8</f>
        <v>0</v>
      </c>
      <c r="O15" s="90">
        <f>'Финальный лист'!N8</f>
        <v>0</v>
      </c>
      <c r="P15" s="90">
        <f>'Финальный лист'!O8</f>
        <v>0</v>
      </c>
      <c r="Q15" s="90">
        <f>'Финальный лист'!P8</f>
        <v>0</v>
      </c>
      <c r="R15" s="90" t="s">
        <v>22</v>
      </c>
    </row>
    <row r="16" spans="2:18" s="88" customFormat="1" ht="75">
      <c r="B16" s="90">
        <f t="shared" si="0"/>
        <v>13</v>
      </c>
      <c r="C16" s="91" t="s">
        <v>533</v>
      </c>
      <c r="D16" s="90" t="s">
        <v>22</v>
      </c>
      <c r="E16" s="90" t="s">
        <v>592</v>
      </c>
      <c r="F16" s="289">
        <f>1-0.25*F17</f>
        <v>0.9375</v>
      </c>
      <c r="G16" s="290"/>
      <c r="H16" s="290"/>
      <c r="I16" s="290"/>
      <c r="J16" s="290"/>
      <c r="K16" s="290"/>
      <c r="L16" s="290"/>
      <c r="M16" s="290"/>
      <c r="N16" s="290"/>
      <c r="O16" s="290"/>
      <c r="P16" s="290"/>
      <c r="Q16" s="291"/>
      <c r="R16" s="90" t="s">
        <v>22</v>
      </c>
    </row>
    <row r="17" spans="2:18" s="88" customFormat="1" ht="30">
      <c r="B17" s="90">
        <f t="shared" si="0"/>
        <v>14</v>
      </c>
      <c r="C17" s="91" t="s">
        <v>534</v>
      </c>
      <c r="D17" s="90" t="s">
        <v>22</v>
      </c>
      <c r="E17" s="90" t="s">
        <v>18</v>
      </c>
      <c r="F17" s="294">
        <f>'Исходная информация'!G36</f>
        <v>0.25</v>
      </c>
      <c r="G17" s="295"/>
      <c r="H17" s="295"/>
      <c r="I17" s="295"/>
      <c r="J17" s="295"/>
      <c r="K17" s="295"/>
      <c r="L17" s="295"/>
      <c r="M17" s="295"/>
      <c r="N17" s="295"/>
      <c r="O17" s="295"/>
      <c r="P17" s="295"/>
      <c r="Q17" s="296"/>
      <c r="R17" s="90" t="s">
        <v>22</v>
      </c>
    </row>
    <row r="18" spans="2:18" s="88" customFormat="1" ht="60">
      <c r="B18" s="90">
        <f t="shared" si="0"/>
        <v>15</v>
      </c>
      <c r="C18" s="93" t="s">
        <v>589</v>
      </c>
      <c r="D18" s="94" t="s">
        <v>22</v>
      </c>
      <c r="E18" s="94" t="s">
        <v>590</v>
      </c>
      <c r="F18" s="97">
        <f>_xlfn.IFERROR(IF(($F$13-'Финальный лист'!E8)/('Исходная информация'!G34-'Финальный лист'!E8)&lt;1,1,($F$13-'Финальный лист'!E8)/('Исходная информация'!G34-'Финальный лист'!E8)),1)</f>
        <v>1</v>
      </c>
      <c r="G18" s="97">
        <f>_xlfn.IFERROR(IF(($F$13-'Финальный лист'!F8)/('Исходная информация'!H34-'Финальный лист'!F8)&lt;1,1,($F$13-'Финальный лист'!F8)/('Исходная информация'!H34-'Финальный лист'!F8)),1)</f>
        <v>1</v>
      </c>
      <c r="H18" s="97">
        <f>_xlfn.IFERROR(IF(($F$13-'Финальный лист'!G8)/('Исходная информация'!I34-'Финальный лист'!G8)&lt;1,1,($F$13-'Финальный лист'!G8)/('Исходная информация'!I34-'Финальный лист'!G8)),1)</f>
        <v>1</v>
      </c>
      <c r="I18" s="97">
        <f>_xlfn.IFERROR(IF(($F$13-'Финальный лист'!H8)/('Исходная информация'!J34-'Финальный лист'!H8)&lt;1,1,($F$13-'Финальный лист'!H8)/('Исходная информация'!J34-'Финальный лист'!H8)),1)</f>
        <v>1</v>
      </c>
      <c r="J18" s="97">
        <f>_xlfn.IFERROR(IF(($F$13-'Финальный лист'!I8)/('Исходная информация'!K34-'Финальный лист'!I8)&lt;1,1,($F$13-'Финальный лист'!I8)/('Исходная информация'!K34-'Финальный лист'!I8)),1)</f>
        <v>1</v>
      </c>
      <c r="K18" s="97">
        <f>_xlfn.IFERROR(IF(($F$13-'Финальный лист'!J8)/('Исходная информация'!L34-'Финальный лист'!J8)&lt;1,1,($F$13-'Финальный лист'!J8)/('Исходная информация'!L34-'Финальный лист'!J8)),1)</f>
        <v>1</v>
      </c>
      <c r="L18" s="97">
        <f>_xlfn.IFERROR(IF(($F$13-'Финальный лист'!K8)/('Исходная информация'!M34-'Финальный лист'!K8)&lt;1,1,($F$13-'Финальный лист'!K8)/('Исходная информация'!M34-'Финальный лист'!K8)),1)</f>
        <v>1</v>
      </c>
      <c r="M18" s="97">
        <f>_xlfn.IFERROR(IF(($F$13-'Финальный лист'!L8)/('Исходная информация'!N34-'Финальный лист'!L8)&lt;1,1,($F$13-'Финальный лист'!L8)/('Исходная информация'!N34-'Финальный лист'!L8)),1)</f>
        <v>1</v>
      </c>
      <c r="N18" s="97">
        <f>_xlfn.IFERROR(IF(($F$13-'Финальный лист'!M8)/('Исходная информация'!O34-'Финальный лист'!M8)&lt;1,1,($F$13-'Финальный лист'!M8)/('Исходная информация'!O34-'Финальный лист'!M8)),1)</f>
        <v>1</v>
      </c>
      <c r="O18" s="97">
        <f>_xlfn.IFERROR(IF(($F$13-'Финальный лист'!N8)/('Исходная информация'!P34-'Финальный лист'!N8)&lt;1,1,($F$13-'Финальный лист'!N8)/('Исходная информация'!P34-'Финальный лист'!N8)),1)</f>
        <v>1</v>
      </c>
      <c r="P18" s="97">
        <f>_xlfn.IFERROR(IF(($F$13-'Финальный лист'!O8)/('Исходная информация'!Q34-'Финальный лист'!O8)&lt;1,1,($F$13-'Финальный лист'!O8)/('Исходная информация'!Q34-'Финальный лист'!O8)),1)</f>
        <v>1</v>
      </c>
      <c r="Q18" s="97">
        <f>_xlfn.IFERROR(IF(($F$13-'Финальный лист'!P8)/('Исходная информация'!R34-'Финальный лист'!P8)&lt;1,1,($F$13-'Финальный лист'!P8)/('Исходная информация'!R34-'Финальный лист'!P8)),1)</f>
        <v>1</v>
      </c>
      <c r="R18" s="94" t="s">
        <v>22</v>
      </c>
    </row>
    <row r="19" spans="2:18" s="88" customFormat="1" ht="75">
      <c r="B19" s="90">
        <f t="shared" si="0"/>
        <v>16</v>
      </c>
      <c r="C19" s="93" t="s">
        <v>609</v>
      </c>
      <c r="D19" s="94" t="s">
        <v>22</v>
      </c>
      <c r="E19" s="94" t="s">
        <v>610</v>
      </c>
      <c r="F19" s="278" t="e">
        <f>1+(0.45*('Спр. инф.'!K121-1))</f>
        <v>#N/A</v>
      </c>
      <c r="G19" s="279"/>
      <c r="H19" s="279"/>
      <c r="I19" s="279"/>
      <c r="J19" s="279"/>
      <c r="K19" s="279"/>
      <c r="L19" s="279"/>
      <c r="M19" s="279"/>
      <c r="N19" s="279"/>
      <c r="O19" s="279"/>
      <c r="P19" s="279"/>
      <c r="Q19" s="280"/>
      <c r="R19" s="94" t="s">
        <v>22</v>
      </c>
    </row>
    <row r="20" spans="2:18" ht="15">
      <c r="B20" s="283" t="s">
        <v>535</v>
      </c>
      <c r="C20" s="284"/>
      <c r="D20" s="284"/>
      <c r="E20" s="284"/>
      <c r="F20" s="284"/>
      <c r="G20" s="284"/>
      <c r="H20" s="284"/>
      <c r="I20" s="284"/>
      <c r="J20" s="284"/>
      <c r="K20" s="284"/>
      <c r="L20" s="284"/>
      <c r="M20" s="284"/>
      <c r="N20" s="284"/>
      <c r="O20" s="284"/>
      <c r="P20" s="284"/>
      <c r="Q20" s="284"/>
      <c r="R20" s="285"/>
    </row>
    <row r="21" spans="2:18" ht="30">
      <c r="B21" s="89">
        <v>17</v>
      </c>
      <c r="C21" s="98" t="s">
        <v>536</v>
      </c>
      <c r="D21" s="89" t="s">
        <v>19</v>
      </c>
      <c r="E21" s="90" t="s">
        <v>18</v>
      </c>
      <c r="F21" s="116">
        <f>'Исходная информация'!G37</f>
        <v>20</v>
      </c>
      <c r="G21" s="116">
        <f>'Исходная информация'!H37</f>
        <v>24</v>
      </c>
      <c r="H21" s="116">
        <f>'Исходная информация'!I37</f>
        <v>26</v>
      </c>
      <c r="I21" s="116">
        <f>'Исходная информация'!J37</f>
        <v>25</v>
      </c>
      <c r="J21" s="116">
        <f>'Исходная информация'!K37</f>
        <v>5</v>
      </c>
      <c r="K21" s="116">
        <f>'Исходная информация'!L37</f>
        <v>0</v>
      </c>
      <c r="L21" s="116">
        <f>'Исходная информация'!M37</f>
        <v>0</v>
      </c>
      <c r="M21" s="116">
        <f>'Исходная информация'!N37</f>
        <v>0</v>
      </c>
      <c r="N21" s="116">
        <f>'Исходная информация'!O37</f>
        <v>0</v>
      </c>
      <c r="O21" s="116">
        <f>'Исходная информация'!P37</f>
        <v>12</v>
      </c>
      <c r="P21" s="116">
        <f>'Исходная информация'!Q37</f>
        <v>26</v>
      </c>
      <c r="Q21" s="116">
        <f>'Исходная информация'!R37</f>
        <v>26</v>
      </c>
      <c r="R21" s="89">
        <f>SUM(F21:Q21)</f>
        <v>164</v>
      </c>
    </row>
    <row r="22" spans="2:18" s="88" customFormat="1" ht="30">
      <c r="B22" s="90">
        <f>B21+1</f>
        <v>18</v>
      </c>
      <c r="C22" s="99" t="s">
        <v>33</v>
      </c>
      <c r="D22" s="90" t="s">
        <v>19</v>
      </c>
      <c r="E22" s="90" t="s">
        <v>18</v>
      </c>
      <c r="F22" s="116">
        <f>'Исходная информация'!G35</f>
        <v>31</v>
      </c>
      <c r="G22" s="116">
        <f>'Исходная информация'!H35</f>
        <v>28</v>
      </c>
      <c r="H22" s="116">
        <f>'Исходная информация'!I35</f>
        <v>31</v>
      </c>
      <c r="I22" s="116">
        <f>'Исходная информация'!J35</f>
        <v>30</v>
      </c>
      <c r="J22" s="116">
        <f>'Исходная информация'!K35</f>
        <v>5</v>
      </c>
      <c r="K22" s="116">
        <f>'Исходная информация'!L35</f>
        <v>0</v>
      </c>
      <c r="L22" s="116">
        <f>'Исходная информация'!M35</f>
        <v>0</v>
      </c>
      <c r="M22" s="116">
        <f>'Исходная информация'!N35</f>
        <v>0</v>
      </c>
      <c r="N22" s="116">
        <f>'Исходная информация'!O35</f>
        <v>0</v>
      </c>
      <c r="O22" s="116">
        <f>'Исходная информация'!P35</f>
        <v>18</v>
      </c>
      <c r="P22" s="116">
        <f>'Исходная информация'!Q35</f>
        <v>30</v>
      </c>
      <c r="Q22" s="116">
        <f>'Исходная информация'!R35</f>
        <v>31</v>
      </c>
      <c r="R22" s="90">
        <f>SUM(F22:Q22)</f>
        <v>204</v>
      </c>
    </row>
    <row r="23" spans="2:18" s="88" customFormat="1" ht="15">
      <c r="B23" s="90">
        <f aca="true" t="shared" si="2" ref="B23:B34">B22+1</f>
        <v>19</v>
      </c>
      <c r="C23" s="99" t="s">
        <v>527</v>
      </c>
      <c r="D23" s="90" t="s">
        <v>528</v>
      </c>
      <c r="E23" s="90" t="s">
        <v>18</v>
      </c>
      <c r="F23" s="286">
        <f>'Исходная информация'!G38</f>
        <v>9</v>
      </c>
      <c r="G23" s="287"/>
      <c r="H23" s="287"/>
      <c r="I23" s="287"/>
      <c r="J23" s="287"/>
      <c r="K23" s="287"/>
      <c r="L23" s="287"/>
      <c r="M23" s="287"/>
      <c r="N23" s="287"/>
      <c r="O23" s="287"/>
      <c r="P23" s="287"/>
      <c r="Q23" s="288"/>
      <c r="R23" s="90" t="s">
        <v>22</v>
      </c>
    </row>
    <row r="24" spans="2:18" s="88" customFormat="1" ht="30">
      <c r="B24" s="90">
        <f t="shared" si="2"/>
        <v>20</v>
      </c>
      <c r="C24" s="99" t="s">
        <v>27</v>
      </c>
      <c r="D24" s="90" t="s">
        <v>20</v>
      </c>
      <c r="E24" s="90" t="s">
        <v>546</v>
      </c>
      <c r="F24" s="289" t="e">
        <f>F13</f>
        <v>#N/A</v>
      </c>
      <c r="G24" s="290"/>
      <c r="H24" s="290"/>
      <c r="I24" s="290"/>
      <c r="J24" s="290"/>
      <c r="K24" s="290"/>
      <c r="L24" s="290"/>
      <c r="M24" s="290"/>
      <c r="N24" s="290"/>
      <c r="O24" s="290"/>
      <c r="P24" s="290"/>
      <c r="Q24" s="291"/>
      <c r="R24" s="90"/>
    </row>
    <row r="25" spans="2:18" s="88" customFormat="1" ht="30">
      <c r="B25" s="90">
        <f t="shared" si="2"/>
        <v>21</v>
      </c>
      <c r="C25" s="99" t="s">
        <v>537</v>
      </c>
      <c r="D25" s="90" t="s">
        <v>20</v>
      </c>
      <c r="E25" s="90" t="s">
        <v>546</v>
      </c>
      <c r="F25" s="286" t="e">
        <f>VLOOKUP('Исходная информация'!G33,'Спр. инф.'!$B$87:$D$104,3,0)</f>
        <v>#N/A</v>
      </c>
      <c r="G25" s="287"/>
      <c r="H25" s="287"/>
      <c r="I25" s="287"/>
      <c r="J25" s="287"/>
      <c r="K25" s="287"/>
      <c r="L25" s="287"/>
      <c r="M25" s="287"/>
      <c r="N25" s="287"/>
      <c r="O25" s="287"/>
      <c r="P25" s="287"/>
      <c r="Q25" s="288"/>
      <c r="R25" s="90" t="s">
        <v>22</v>
      </c>
    </row>
    <row r="26" spans="2:18" s="88" customFormat="1" ht="30">
      <c r="B26" s="90">
        <f t="shared" si="2"/>
        <v>22</v>
      </c>
      <c r="C26" s="91" t="s">
        <v>24</v>
      </c>
      <c r="D26" s="90" t="s">
        <v>20</v>
      </c>
      <c r="E26" s="90" t="s">
        <v>529</v>
      </c>
      <c r="F26" s="90">
        <f>'Финальный лист'!E8</f>
        <v>0</v>
      </c>
      <c r="G26" s="90">
        <f>'Финальный лист'!F8</f>
        <v>0</v>
      </c>
      <c r="H26" s="90">
        <f>'Финальный лист'!G8</f>
        <v>0</v>
      </c>
      <c r="I26" s="90">
        <f>'Финальный лист'!H8</f>
        <v>0</v>
      </c>
      <c r="J26" s="90">
        <f>'Финальный лист'!I8</f>
        <v>0</v>
      </c>
      <c r="K26" s="90">
        <f>'Финальный лист'!J8</f>
        <v>0</v>
      </c>
      <c r="L26" s="90">
        <f>'Финальный лист'!K8</f>
        <v>0</v>
      </c>
      <c r="M26" s="90">
        <f>'Финальный лист'!L8</f>
        <v>0</v>
      </c>
      <c r="N26" s="90">
        <f>'Финальный лист'!M8</f>
        <v>0</v>
      </c>
      <c r="O26" s="90">
        <f>'Финальный лист'!N8</f>
        <v>0</v>
      </c>
      <c r="P26" s="90">
        <f>'Финальный лист'!O8</f>
        <v>0</v>
      </c>
      <c r="Q26" s="90">
        <f>'Финальный лист'!P8</f>
        <v>0</v>
      </c>
      <c r="R26" s="90" t="s">
        <v>22</v>
      </c>
    </row>
    <row r="27" spans="2:18" s="88" customFormat="1" ht="45">
      <c r="B27" s="90">
        <f t="shared" si="2"/>
        <v>23</v>
      </c>
      <c r="C27" s="91" t="s">
        <v>25</v>
      </c>
      <c r="D27" s="90" t="s">
        <v>20</v>
      </c>
      <c r="E27" s="90" t="s">
        <v>26</v>
      </c>
      <c r="F27" s="242" t="e">
        <f>VLOOKUP('Исходная информация'!G10,Климатология!$F$8:$Y$476,5,0)</f>
        <v>#N/A</v>
      </c>
      <c r="G27" s="242"/>
      <c r="H27" s="242"/>
      <c r="I27" s="242"/>
      <c r="J27" s="242"/>
      <c r="K27" s="242"/>
      <c r="L27" s="242"/>
      <c r="M27" s="242"/>
      <c r="N27" s="242"/>
      <c r="O27" s="242"/>
      <c r="P27" s="242"/>
      <c r="Q27" s="242"/>
      <c r="R27" s="90" t="s">
        <v>22</v>
      </c>
    </row>
    <row r="28" spans="2:18" ht="30">
      <c r="B28" s="89">
        <f t="shared" si="2"/>
        <v>24</v>
      </c>
      <c r="C28" s="100" t="s">
        <v>542</v>
      </c>
      <c r="D28" s="89" t="s">
        <v>528</v>
      </c>
      <c r="E28" s="89"/>
      <c r="F28" s="90">
        <f>F21*$F$23</f>
        <v>180</v>
      </c>
      <c r="G28" s="90">
        <f aca="true" t="shared" si="3" ref="G28:Q28">G21*$F$23</f>
        <v>216</v>
      </c>
      <c r="H28" s="90">
        <f t="shared" si="3"/>
        <v>234</v>
      </c>
      <c r="I28" s="90">
        <f t="shared" si="3"/>
        <v>225</v>
      </c>
      <c r="J28" s="90">
        <f t="shared" si="3"/>
        <v>45</v>
      </c>
      <c r="K28" s="90">
        <f t="shared" si="3"/>
        <v>0</v>
      </c>
      <c r="L28" s="90">
        <f t="shared" si="3"/>
        <v>0</v>
      </c>
      <c r="M28" s="90">
        <f t="shared" si="3"/>
        <v>0</v>
      </c>
      <c r="N28" s="90">
        <f t="shared" si="3"/>
        <v>0</v>
      </c>
      <c r="O28" s="90">
        <f t="shared" si="3"/>
        <v>108</v>
      </c>
      <c r="P28" s="90">
        <f t="shared" si="3"/>
        <v>234</v>
      </c>
      <c r="Q28" s="90">
        <f t="shared" si="3"/>
        <v>234</v>
      </c>
      <c r="R28" s="89">
        <f aca="true" t="shared" si="4" ref="R28:R34">SUM(F28:Q28)</f>
        <v>1476</v>
      </c>
    </row>
    <row r="29" spans="2:18" ht="30">
      <c r="B29" s="89">
        <f t="shared" si="2"/>
        <v>25</v>
      </c>
      <c r="C29" s="100" t="s">
        <v>543</v>
      </c>
      <c r="D29" s="89" t="s">
        <v>528</v>
      </c>
      <c r="E29" s="89"/>
      <c r="F29" s="90">
        <f>F22*24-F28-F30</f>
        <v>504</v>
      </c>
      <c r="G29" s="90">
        <f aca="true" t="shared" si="5" ref="G29:Q29">G22*24-G28-G30</f>
        <v>384</v>
      </c>
      <c r="H29" s="90">
        <f t="shared" si="5"/>
        <v>432</v>
      </c>
      <c r="I29" s="90">
        <f t="shared" si="5"/>
        <v>420</v>
      </c>
      <c r="J29" s="90">
        <f t="shared" si="5"/>
        <v>60</v>
      </c>
      <c r="K29" s="90">
        <f t="shared" si="5"/>
        <v>0</v>
      </c>
      <c r="L29" s="90">
        <f t="shared" si="5"/>
        <v>0</v>
      </c>
      <c r="M29" s="90">
        <f t="shared" si="5"/>
        <v>0</v>
      </c>
      <c r="N29" s="90">
        <f t="shared" si="5"/>
        <v>0</v>
      </c>
      <c r="O29" s="90">
        <f t="shared" si="5"/>
        <v>288</v>
      </c>
      <c r="P29" s="90">
        <f t="shared" si="5"/>
        <v>408</v>
      </c>
      <c r="Q29" s="90">
        <f t="shared" si="5"/>
        <v>432</v>
      </c>
      <c r="R29" s="89">
        <f t="shared" si="4"/>
        <v>2928</v>
      </c>
    </row>
    <row r="30" spans="2:18" s="88" customFormat="1" ht="30">
      <c r="B30" s="90">
        <f t="shared" si="2"/>
        <v>26</v>
      </c>
      <c r="C30" s="93" t="s">
        <v>625</v>
      </c>
      <c r="D30" s="94" t="s">
        <v>528</v>
      </c>
      <c r="E30" s="94"/>
      <c r="F30" s="94">
        <f>F21*'Финальный лист'!$Q$9</f>
        <v>60</v>
      </c>
      <c r="G30" s="94">
        <f>G21*'Финальный лист'!$Q$9</f>
        <v>72</v>
      </c>
      <c r="H30" s="94">
        <f>H21*'Финальный лист'!$Q$9</f>
        <v>78</v>
      </c>
      <c r="I30" s="94">
        <f>I21*'Финальный лист'!$Q$9</f>
        <v>75</v>
      </c>
      <c r="J30" s="94">
        <f>J21*'Финальный лист'!$Q$9</f>
        <v>15</v>
      </c>
      <c r="K30" s="94">
        <f>K21*'Финальный лист'!$Q$9</f>
        <v>0</v>
      </c>
      <c r="L30" s="94">
        <f>L21*'Финальный лист'!$Q$9</f>
        <v>0</v>
      </c>
      <c r="M30" s="94">
        <f>M21*'Финальный лист'!$Q$9</f>
        <v>0</v>
      </c>
      <c r="N30" s="94">
        <f>N21*'Финальный лист'!$Q$9</f>
        <v>0</v>
      </c>
      <c r="O30" s="94">
        <f>O21*'Финальный лист'!$Q$9</f>
        <v>36</v>
      </c>
      <c r="P30" s="94">
        <f>P21*'Финальный лист'!$Q$9</f>
        <v>78</v>
      </c>
      <c r="Q30" s="94">
        <f>Q21*'Финальный лист'!$Q$9</f>
        <v>78</v>
      </c>
      <c r="R30" s="94">
        <f>SUM(F30:Q30)</f>
        <v>492</v>
      </c>
    </row>
    <row r="31" spans="2:18" s="88" customFormat="1" ht="30">
      <c r="B31" s="90">
        <f t="shared" si="2"/>
        <v>27</v>
      </c>
      <c r="C31" s="91" t="s">
        <v>538</v>
      </c>
      <c r="D31" s="90" t="s">
        <v>17</v>
      </c>
      <c r="E31" s="90" t="s">
        <v>35</v>
      </c>
      <c r="F31" s="90" t="e">
        <f aca="true" t="shared" si="6" ref="F31:Q31">$F$4*($F$24-F26)/($F$24-$F$27)*$F$16*F28*F18*$F$19</f>
        <v>#N/A</v>
      </c>
      <c r="G31" s="90" t="e">
        <f t="shared" si="6"/>
        <v>#N/A</v>
      </c>
      <c r="H31" s="90" t="e">
        <f t="shared" si="6"/>
        <v>#N/A</v>
      </c>
      <c r="I31" s="90" t="e">
        <f t="shared" si="6"/>
        <v>#N/A</v>
      </c>
      <c r="J31" s="90" t="e">
        <f t="shared" si="6"/>
        <v>#N/A</v>
      </c>
      <c r="K31" s="90" t="e">
        <f t="shared" si="6"/>
        <v>#N/A</v>
      </c>
      <c r="L31" s="90" t="e">
        <f t="shared" si="6"/>
        <v>#N/A</v>
      </c>
      <c r="M31" s="90" t="e">
        <f t="shared" si="6"/>
        <v>#N/A</v>
      </c>
      <c r="N31" s="90" t="e">
        <f t="shared" si="6"/>
        <v>#N/A</v>
      </c>
      <c r="O31" s="90" t="e">
        <f t="shared" si="6"/>
        <v>#N/A</v>
      </c>
      <c r="P31" s="90" t="e">
        <f t="shared" si="6"/>
        <v>#N/A</v>
      </c>
      <c r="Q31" s="90" t="e">
        <f t="shared" si="6"/>
        <v>#N/A</v>
      </c>
      <c r="R31" s="90" t="e">
        <f t="shared" si="4"/>
        <v>#N/A</v>
      </c>
    </row>
    <row r="32" spans="2:18" s="88" customFormat="1" ht="30">
      <c r="B32" s="90">
        <f t="shared" si="2"/>
        <v>28</v>
      </c>
      <c r="C32" s="91" t="s">
        <v>624</v>
      </c>
      <c r="D32" s="90" t="s">
        <v>17</v>
      </c>
      <c r="E32" s="90" t="s">
        <v>35</v>
      </c>
      <c r="F32" s="90" t="e">
        <f aca="true" t="shared" si="7" ref="F32:Q32">$F$4*($F$25-F26)/($F$24-$F$27)*$F$16*F29*F18*$F$19</f>
        <v>#N/A</v>
      </c>
      <c r="G32" s="90" t="e">
        <f t="shared" si="7"/>
        <v>#N/A</v>
      </c>
      <c r="H32" s="90" t="e">
        <f t="shared" si="7"/>
        <v>#N/A</v>
      </c>
      <c r="I32" s="90" t="e">
        <f t="shared" si="7"/>
        <v>#N/A</v>
      </c>
      <c r="J32" s="90" t="e">
        <f t="shared" si="7"/>
        <v>#N/A</v>
      </c>
      <c r="K32" s="90" t="e">
        <f t="shared" si="7"/>
        <v>#N/A</v>
      </c>
      <c r="L32" s="90" t="e">
        <f t="shared" si="7"/>
        <v>#N/A</v>
      </c>
      <c r="M32" s="90" t="e">
        <f t="shared" si="7"/>
        <v>#N/A</v>
      </c>
      <c r="N32" s="90" t="e">
        <f t="shared" si="7"/>
        <v>#N/A</v>
      </c>
      <c r="O32" s="90" t="e">
        <f t="shared" si="7"/>
        <v>#N/A</v>
      </c>
      <c r="P32" s="90" t="e">
        <f t="shared" si="7"/>
        <v>#N/A</v>
      </c>
      <c r="Q32" s="90" t="e">
        <f t="shared" si="7"/>
        <v>#N/A</v>
      </c>
      <c r="R32" s="90" t="e">
        <f t="shared" si="4"/>
        <v>#N/A</v>
      </c>
    </row>
    <row r="33" spans="2:18" s="88" customFormat="1" ht="30">
      <c r="B33" s="90">
        <f t="shared" si="2"/>
        <v>29</v>
      </c>
      <c r="C33" s="93" t="s">
        <v>626</v>
      </c>
      <c r="D33" s="90" t="s">
        <v>17</v>
      </c>
      <c r="E33" s="90" t="s">
        <v>35</v>
      </c>
      <c r="F33" s="90" t="e">
        <f aca="true" t="shared" si="8" ref="F33:Q33">$F$4*($F$24-F26)/($F$24-$F$27)*$F$16*F30*F18*$F$19</f>
        <v>#N/A</v>
      </c>
      <c r="G33" s="90" t="e">
        <f t="shared" si="8"/>
        <v>#N/A</v>
      </c>
      <c r="H33" s="90" t="e">
        <f t="shared" si="8"/>
        <v>#N/A</v>
      </c>
      <c r="I33" s="90" t="e">
        <f t="shared" si="8"/>
        <v>#N/A</v>
      </c>
      <c r="J33" s="90" t="e">
        <f t="shared" si="8"/>
        <v>#N/A</v>
      </c>
      <c r="K33" s="90" t="e">
        <f t="shared" si="8"/>
        <v>#N/A</v>
      </c>
      <c r="L33" s="90" t="e">
        <f t="shared" si="8"/>
        <v>#N/A</v>
      </c>
      <c r="M33" s="90" t="e">
        <f t="shared" si="8"/>
        <v>#N/A</v>
      </c>
      <c r="N33" s="90" t="e">
        <f t="shared" si="8"/>
        <v>#N/A</v>
      </c>
      <c r="O33" s="90" t="e">
        <f t="shared" si="8"/>
        <v>#N/A</v>
      </c>
      <c r="P33" s="90" t="e">
        <f t="shared" si="8"/>
        <v>#N/A</v>
      </c>
      <c r="Q33" s="90" t="e">
        <f t="shared" si="8"/>
        <v>#N/A</v>
      </c>
      <c r="R33" s="94" t="e">
        <f>SUM(F33:Q33)</f>
        <v>#N/A</v>
      </c>
    </row>
    <row r="34" spans="2:18" s="88" customFormat="1" ht="42.75">
      <c r="B34" s="95">
        <f t="shared" si="2"/>
        <v>30</v>
      </c>
      <c r="C34" s="101" t="s">
        <v>545</v>
      </c>
      <c r="D34" s="95" t="s">
        <v>17</v>
      </c>
      <c r="E34" s="95"/>
      <c r="F34" s="95" t="e">
        <f>SUM(F31:F33)</f>
        <v>#N/A</v>
      </c>
      <c r="G34" s="95" t="e">
        <f aca="true" t="shared" si="9" ref="G34:Q34">SUM(G31:G33)</f>
        <v>#N/A</v>
      </c>
      <c r="H34" s="95" t="e">
        <f t="shared" si="9"/>
        <v>#N/A</v>
      </c>
      <c r="I34" s="95" t="e">
        <f t="shared" si="9"/>
        <v>#N/A</v>
      </c>
      <c r="J34" s="95" t="e">
        <f t="shared" si="9"/>
        <v>#N/A</v>
      </c>
      <c r="K34" s="95" t="e">
        <f t="shared" si="9"/>
        <v>#N/A</v>
      </c>
      <c r="L34" s="95" t="e">
        <f t="shared" si="9"/>
        <v>#N/A</v>
      </c>
      <c r="M34" s="95" t="e">
        <f t="shared" si="9"/>
        <v>#N/A</v>
      </c>
      <c r="N34" s="95" t="e">
        <f t="shared" si="9"/>
        <v>#N/A</v>
      </c>
      <c r="O34" s="95" t="e">
        <f t="shared" si="9"/>
        <v>#N/A</v>
      </c>
      <c r="P34" s="95" t="e">
        <f t="shared" si="9"/>
        <v>#N/A</v>
      </c>
      <c r="Q34" s="95" t="e">
        <f t="shared" si="9"/>
        <v>#N/A</v>
      </c>
      <c r="R34" s="95" t="e">
        <f t="shared" si="4"/>
        <v>#N/A</v>
      </c>
    </row>
    <row r="35" spans="2:18" s="88" customFormat="1" ht="15">
      <c r="B35" s="281" t="s">
        <v>544</v>
      </c>
      <c r="C35" s="281"/>
      <c r="D35" s="281"/>
      <c r="E35" s="281"/>
      <c r="F35" s="281"/>
      <c r="G35" s="281"/>
      <c r="H35" s="281"/>
      <c r="I35" s="281"/>
      <c r="J35" s="281"/>
      <c r="K35" s="281"/>
      <c r="L35" s="281"/>
      <c r="M35" s="281"/>
      <c r="N35" s="281"/>
      <c r="O35" s="281"/>
      <c r="P35" s="281"/>
      <c r="Q35" s="281"/>
      <c r="R35" s="281"/>
    </row>
    <row r="36" spans="2:18" s="103" customFormat="1" ht="28.5">
      <c r="B36" s="102">
        <v>31</v>
      </c>
      <c r="C36" s="101" t="str">
        <f>C11</f>
        <v>Нормативное потребление тепловой энергии на нужды отопления,</v>
      </c>
      <c r="D36" s="95" t="str">
        <f>D11</f>
        <v>Гкал</v>
      </c>
      <c r="E36" s="101"/>
      <c r="F36" s="101" t="e">
        <f aca="true" t="shared" si="10" ref="F36:R36">F11</f>
        <v>#N/A</v>
      </c>
      <c r="G36" s="101" t="e">
        <f t="shared" si="10"/>
        <v>#N/A</v>
      </c>
      <c r="H36" s="101" t="e">
        <f t="shared" si="10"/>
        <v>#N/A</v>
      </c>
      <c r="I36" s="101" t="e">
        <f t="shared" si="10"/>
        <v>#N/A</v>
      </c>
      <c r="J36" s="101" t="e">
        <f t="shared" si="10"/>
        <v>#N/A</v>
      </c>
      <c r="K36" s="101" t="e">
        <f t="shared" si="10"/>
        <v>#N/A</v>
      </c>
      <c r="L36" s="101" t="e">
        <f t="shared" si="10"/>
        <v>#N/A</v>
      </c>
      <c r="M36" s="101" t="e">
        <f t="shared" si="10"/>
        <v>#N/A</v>
      </c>
      <c r="N36" s="101" t="e">
        <f t="shared" si="10"/>
        <v>#N/A</v>
      </c>
      <c r="O36" s="101" t="e">
        <f t="shared" si="10"/>
        <v>#N/A</v>
      </c>
      <c r="P36" s="101" t="e">
        <f t="shared" si="10"/>
        <v>#N/A</v>
      </c>
      <c r="Q36" s="101" t="e">
        <f t="shared" si="10"/>
        <v>#N/A</v>
      </c>
      <c r="R36" s="101" t="e">
        <f t="shared" si="10"/>
        <v>#N/A</v>
      </c>
    </row>
    <row r="37" spans="2:18" s="103" customFormat="1" ht="42.75">
      <c r="B37" s="102">
        <f>B36+1</f>
        <v>32</v>
      </c>
      <c r="C37" s="101" t="s">
        <v>545</v>
      </c>
      <c r="D37" s="95" t="str">
        <f>D34</f>
        <v>Гкал</v>
      </c>
      <c r="E37" s="101"/>
      <c r="F37" s="101" t="e">
        <f aca="true" t="shared" si="11" ref="F37:R37">F34</f>
        <v>#N/A</v>
      </c>
      <c r="G37" s="101" t="e">
        <f t="shared" si="11"/>
        <v>#N/A</v>
      </c>
      <c r="H37" s="101" t="e">
        <f t="shared" si="11"/>
        <v>#N/A</v>
      </c>
      <c r="I37" s="101" t="e">
        <f t="shared" si="11"/>
        <v>#N/A</v>
      </c>
      <c r="J37" s="101" t="e">
        <f t="shared" si="11"/>
        <v>#N/A</v>
      </c>
      <c r="K37" s="101" t="e">
        <f t="shared" si="11"/>
        <v>#N/A</v>
      </c>
      <c r="L37" s="101" t="e">
        <f t="shared" si="11"/>
        <v>#N/A</v>
      </c>
      <c r="M37" s="101" t="e">
        <f t="shared" si="11"/>
        <v>#N/A</v>
      </c>
      <c r="N37" s="101" t="e">
        <f t="shared" si="11"/>
        <v>#N/A</v>
      </c>
      <c r="O37" s="101" t="e">
        <f t="shared" si="11"/>
        <v>#N/A</v>
      </c>
      <c r="P37" s="101" t="e">
        <f t="shared" si="11"/>
        <v>#N/A</v>
      </c>
      <c r="Q37" s="101" t="e">
        <f t="shared" si="11"/>
        <v>#N/A</v>
      </c>
      <c r="R37" s="101" t="e">
        <f t="shared" si="11"/>
        <v>#N/A</v>
      </c>
    </row>
    <row r="38" spans="2:18" ht="15">
      <c r="B38" s="104"/>
      <c r="C38" s="105"/>
      <c r="D38" s="106"/>
      <c r="G38" s="107"/>
      <c r="H38" s="107"/>
      <c r="I38" s="107"/>
      <c r="J38" s="107"/>
      <c r="K38" s="107"/>
      <c r="L38" s="107"/>
      <c r="M38" s="107"/>
      <c r="N38" s="107"/>
      <c r="O38" s="107"/>
      <c r="P38" s="107"/>
      <c r="Q38" s="107"/>
      <c r="R38" s="104"/>
    </row>
    <row r="39" spans="2:18" ht="15" hidden="1">
      <c r="B39" s="104"/>
      <c r="C39" s="105"/>
      <c r="D39" s="106"/>
      <c r="E39" s="108"/>
      <c r="G39" s="107"/>
      <c r="H39" s="107"/>
      <c r="I39" s="107"/>
      <c r="J39" s="107"/>
      <c r="K39" s="107"/>
      <c r="L39" s="107"/>
      <c r="M39" s="107"/>
      <c r="N39" s="107"/>
      <c r="O39" s="107"/>
      <c r="P39" s="107"/>
      <c r="Q39" s="107"/>
      <c r="R39" s="104"/>
    </row>
    <row r="40" ht="15" hidden="1"/>
    <row r="41" ht="15" hidden="1"/>
    <row r="42" ht="15.75" customHeight="1"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sheetData>
  <sheetProtection sheet="1" objects="1" scenarios="1" selectLockedCells="1" selectUnlockedCells="1"/>
  <mergeCells count="19">
    <mergeCell ref="F24:Q24"/>
    <mergeCell ref="F13:Q13"/>
    <mergeCell ref="B3:R3"/>
    <mergeCell ref="F8:Q8"/>
    <mergeCell ref="F14:Q14"/>
    <mergeCell ref="F17:Q17"/>
    <mergeCell ref="F16:Q16"/>
    <mergeCell ref="F9:Q9"/>
    <mergeCell ref="F10:Q10"/>
    <mergeCell ref="F27:Q27"/>
    <mergeCell ref="F19:Q19"/>
    <mergeCell ref="B35:R35"/>
    <mergeCell ref="F4:Q4"/>
    <mergeCell ref="F5:Q5"/>
    <mergeCell ref="F6:Q6"/>
    <mergeCell ref="F7:Q7"/>
    <mergeCell ref="B20:R20"/>
    <mergeCell ref="F23:Q23"/>
    <mergeCell ref="F25:Q25"/>
  </mergeCells>
  <hyperlinks>
    <hyperlink ref="T5" location="'Спр. инф.'!A3" display="справка"/>
  </hyperlink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T39"/>
  <sheetViews>
    <sheetView zoomScale="85" zoomScaleNormal="85" zoomScalePageLayoutView="0" workbookViewId="0" topLeftCell="A1">
      <pane ySplit="2" topLeftCell="A3" activePane="bottomLeft" state="frozen"/>
      <selection pane="topLeft" activeCell="J478" sqref="J478"/>
      <selection pane="bottomLeft" activeCell="J478" sqref="J478"/>
    </sheetView>
  </sheetViews>
  <sheetFormatPr defaultColWidth="0" defaultRowHeight="15" zeroHeight="1" outlineLevelCol="1"/>
  <cols>
    <col min="1" max="1" width="2.421875" style="87" customWidth="1"/>
    <col min="2" max="2" width="4.28125" style="87" customWidth="1"/>
    <col min="3" max="3" width="43.7109375" style="87" customWidth="1"/>
    <col min="4" max="4" width="9.421875" style="87" customWidth="1"/>
    <col min="5" max="5" width="20.421875" style="87" customWidth="1"/>
    <col min="6" max="17" width="7.140625" style="88" customWidth="1" outlineLevel="1"/>
    <col min="18" max="18" width="8.421875" style="87" customWidth="1"/>
    <col min="19" max="19" width="2.28125" style="87" customWidth="1"/>
    <col min="20" max="20" width="36.140625" style="87" customWidth="1"/>
    <col min="21" max="16384" width="9.140625" style="87" hidden="1" customWidth="1"/>
  </cols>
  <sheetData>
    <row r="1" ht="15"/>
    <row r="2" spans="2:18" ht="15">
      <c r="B2" s="89" t="s">
        <v>0</v>
      </c>
      <c r="C2" s="89" t="s">
        <v>1</v>
      </c>
      <c r="D2" s="89" t="s">
        <v>2</v>
      </c>
      <c r="E2" s="89" t="s">
        <v>3</v>
      </c>
      <c r="F2" s="90" t="s">
        <v>4</v>
      </c>
      <c r="G2" s="90" t="s">
        <v>5</v>
      </c>
      <c r="H2" s="90" t="s">
        <v>6</v>
      </c>
      <c r="I2" s="90" t="s">
        <v>7</v>
      </c>
      <c r="J2" s="90" t="s">
        <v>8</v>
      </c>
      <c r="K2" s="90" t="s">
        <v>9</v>
      </c>
      <c r="L2" s="90" t="s">
        <v>10</v>
      </c>
      <c r="M2" s="90" t="s">
        <v>11</v>
      </c>
      <c r="N2" s="90" t="s">
        <v>12</v>
      </c>
      <c r="O2" s="90" t="s">
        <v>13</v>
      </c>
      <c r="P2" s="90" t="s">
        <v>14</v>
      </c>
      <c r="Q2" s="90" t="s">
        <v>15</v>
      </c>
      <c r="R2" s="89" t="s">
        <v>16</v>
      </c>
    </row>
    <row r="3" spans="2:18" ht="15">
      <c r="B3" s="283" t="s">
        <v>531</v>
      </c>
      <c r="C3" s="284"/>
      <c r="D3" s="284"/>
      <c r="E3" s="284"/>
      <c r="F3" s="284"/>
      <c r="G3" s="284"/>
      <c r="H3" s="284"/>
      <c r="I3" s="284"/>
      <c r="J3" s="284"/>
      <c r="K3" s="284"/>
      <c r="L3" s="284"/>
      <c r="M3" s="284"/>
      <c r="N3" s="284"/>
      <c r="O3" s="284"/>
      <c r="P3" s="284"/>
      <c r="Q3" s="284"/>
      <c r="R3" s="285"/>
    </row>
    <row r="4" spans="2:18" ht="30">
      <c r="B4" s="89">
        <v>1</v>
      </c>
      <c r="C4" s="91" t="s">
        <v>540</v>
      </c>
      <c r="D4" s="89" t="s">
        <v>28</v>
      </c>
      <c r="E4" s="89" t="s">
        <v>34</v>
      </c>
      <c r="F4" s="242" t="e">
        <f>F5*F6*F8*(F13-F14)*(1+F7)*10^-6</f>
        <v>#N/A</v>
      </c>
      <c r="G4" s="242"/>
      <c r="H4" s="242"/>
      <c r="I4" s="242"/>
      <c r="J4" s="242"/>
      <c r="K4" s="242"/>
      <c r="L4" s="242"/>
      <c r="M4" s="242"/>
      <c r="N4" s="242"/>
      <c r="O4" s="242"/>
      <c r="P4" s="242"/>
      <c r="Q4" s="242"/>
      <c r="R4" s="89" t="s">
        <v>22</v>
      </c>
    </row>
    <row r="5" spans="2:20" ht="30">
      <c r="B5" s="89">
        <f>B4+1</f>
        <v>2</v>
      </c>
      <c r="C5" s="91" t="s">
        <v>31</v>
      </c>
      <c r="D5" s="89" t="s">
        <v>22</v>
      </c>
      <c r="E5" s="89" t="s">
        <v>30</v>
      </c>
      <c r="F5" s="242" t="e">
        <f>HLOOKUP(F14,'Спр. инф.'!$B$6:$BF$11,6,0)</f>
        <v>#N/A</v>
      </c>
      <c r="G5" s="242"/>
      <c r="H5" s="242"/>
      <c r="I5" s="242"/>
      <c r="J5" s="242"/>
      <c r="K5" s="242"/>
      <c r="L5" s="242"/>
      <c r="M5" s="242"/>
      <c r="N5" s="242"/>
      <c r="O5" s="242"/>
      <c r="P5" s="242"/>
      <c r="Q5" s="242"/>
      <c r="R5" s="89" t="s">
        <v>22</v>
      </c>
      <c r="T5" s="92" t="s">
        <v>39</v>
      </c>
    </row>
    <row r="6" spans="2:18" ht="30">
      <c r="B6" s="89">
        <f aca="true" t="shared" si="0" ref="B6:B19">B5+1</f>
        <v>3</v>
      </c>
      <c r="C6" s="91" t="s">
        <v>539</v>
      </c>
      <c r="D6" s="89" t="s">
        <v>530</v>
      </c>
      <c r="E6" s="89" t="s">
        <v>32</v>
      </c>
      <c r="F6" s="282" t="e">
        <f>'Спр. инф.'!T20</f>
        <v>#DIV/0!</v>
      </c>
      <c r="G6" s="282"/>
      <c r="H6" s="282"/>
      <c r="I6" s="282"/>
      <c r="J6" s="282"/>
      <c r="K6" s="282"/>
      <c r="L6" s="282"/>
      <c r="M6" s="282"/>
      <c r="N6" s="282"/>
      <c r="O6" s="282"/>
      <c r="P6" s="282"/>
      <c r="Q6" s="282"/>
      <c r="R6" s="89"/>
    </row>
    <row r="7" spans="2:18" ht="45">
      <c r="B7" s="89">
        <f t="shared" si="0"/>
        <v>4</v>
      </c>
      <c r="C7" s="91" t="s">
        <v>570</v>
      </c>
      <c r="D7" s="89" t="s">
        <v>22</v>
      </c>
      <c r="E7" s="89"/>
      <c r="F7" s="242" t="e">
        <f>10^-2*SQRT(2*9.8*F10*(1-(273+F14)/(273+F13))+F9^2)</f>
        <v>#N/A</v>
      </c>
      <c r="G7" s="242"/>
      <c r="H7" s="242"/>
      <c r="I7" s="242"/>
      <c r="J7" s="242"/>
      <c r="K7" s="242"/>
      <c r="L7" s="242"/>
      <c r="M7" s="242"/>
      <c r="N7" s="242"/>
      <c r="O7" s="242"/>
      <c r="P7" s="242"/>
      <c r="Q7" s="242"/>
      <c r="R7" s="89" t="s">
        <v>22</v>
      </c>
    </row>
    <row r="8" spans="2:18" s="88" customFormat="1" ht="16.5">
      <c r="B8" s="90">
        <f t="shared" si="0"/>
        <v>5</v>
      </c>
      <c r="C8" s="91" t="s">
        <v>541</v>
      </c>
      <c r="D8" s="90" t="s">
        <v>21</v>
      </c>
      <c r="E8" s="90" t="s">
        <v>18</v>
      </c>
      <c r="F8" s="292">
        <f>'Исходная информация'!G44</f>
        <v>1572</v>
      </c>
      <c r="G8" s="293"/>
      <c r="H8" s="293"/>
      <c r="I8" s="293"/>
      <c r="J8" s="293"/>
      <c r="K8" s="293"/>
      <c r="L8" s="293"/>
      <c r="M8" s="293"/>
      <c r="N8" s="293"/>
      <c r="O8" s="293"/>
      <c r="P8" s="293"/>
      <c r="Q8" s="293"/>
      <c r="R8" s="90" t="s">
        <v>22</v>
      </c>
    </row>
    <row r="9" spans="2:18" s="88" customFormat="1" ht="45">
      <c r="B9" s="90">
        <f t="shared" si="0"/>
        <v>6</v>
      </c>
      <c r="C9" s="93" t="s">
        <v>571</v>
      </c>
      <c r="D9" s="94" t="s">
        <v>572</v>
      </c>
      <c r="E9" s="94" t="s">
        <v>576</v>
      </c>
      <c r="F9" s="289" t="e">
        <f>IF(VLOOKUP('Исходная информация'!G10,Климатология!$F$8:$Y$476,19,0)="—",5,VLOOKUP('Исходная информация'!G10,Климатология!$F$8:$Y$476,19,0))</f>
        <v>#N/A</v>
      </c>
      <c r="G9" s="290"/>
      <c r="H9" s="290"/>
      <c r="I9" s="290"/>
      <c r="J9" s="290"/>
      <c r="K9" s="290"/>
      <c r="L9" s="290"/>
      <c r="M9" s="290"/>
      <c r="N9" s="290"/>
      <c r="O9" s="290"/>
      <c r="P9" s="290"/>
      <c r="Q9" s="291"/>
      <c r="R9" s="94"/>
    </row>
    <row r="10" spans="2:18" s="88" customFormat="1" ht="45">
      <c r="B10" s="90">
        <f t="shared" si="0"/>
        <v>7</v>
      </c>
      <c r="C10" s="93" t="s">
        <v>573</v>
      </c>
      <c r="D10" s="94" t="s">
        <v>574</v>
      </c>
      <c r="E10" s="94" t="s">
        <v>575</v>
      </c>
      <c r="F10" s="289">
        <v>3</v>
      </c>
      <c r="G10" s="290"/>
      <c r="H10" s="290"/>
      <c r="I10" s="290"/>
      <c r="J10" s="290"/>
      <c r="K10" s="290"/>
      <c r="L10" s="290"/>
      <c r="M10" s="290"/>
      <c r="N10" s="290"/>
      <c r="O10" s="290"/>
      <c r="P10" s="290"/>
      <c r="Q10" s="291"/>
      <c r="R10" s="94"/>
    </row>
    <row r="11" spans="2:18" s="96" customFormat="1" ht="28.5">
      <c r="B11" s="95">
        <f t="shared" si="0"/>
        <v>8</v>
      </c>
      <c r="C11" s="95" t="s">
        <v>532</v>
      </c>
      <c r="D11" s="95" t="s">
        <v>17</v>
      </c>
      <c r="E11" s="95"/>
      <c r="F11" s="95" t="e">
        <f>$F$4*($F$13-F15)/($F$13-$F$14)*F12*24*$F$16*F18*$F$19</f>
        <v>#N/A</v>
      </c>
      <c r="G11" s="95" t="e">
        <f aca="true" t="shared" si="1" ref="G11:Q11">$F$4*($F$13-G15)/($F$13-$F$14)*G12*24*$F$16*G18*$F$19</f>
        <v>#N/A</v>
      </c>
      <c r="H11" s="95" t="e">
        <f t="shared" si="1"/>
        <v>#N/A</v>
      </c>
      <c r="I11" s="95" t="e">
        <f t="shared" si="1"/>
        <v>#N/A</v>
      </c>
      <c r="J11" s="95" t="e">
        <f t="shared" si="1"/>
        <v>#N/A</v>
      </c>
      <c r="K11" s="95" t="e">
        <f t="shared" si="1"/>
        <v>#N/A</v>
      </c>
      <c r="L11" s="95" t="e">
        <f t="shared" si="1"/>
        <v>#N/A</v>
      </c>
      <c r="M11" s="95" t="e">
        <f t="shared" si="1"/>
        <v>#N/A</v>
      </c>
      <c r="N11" s="95" t="e">
        <f t="shared" si="1"/>
        <v>#N/A</v>
      </c>
      <c r="O11" s="95" t="e">
        <f t="shared" si="1"/>
        <v>#N/A</v>
      </c>
      <c r="P11" s="95" t="e">
        <f t="shared" si="1"/>
        <v>#N/A</v>
      </c>
      <c r="Q11" s="95" t="e">
        <f t="shared" si="1"/>
        <v>#N/A</v>
      </c>
      <c r="R11" s="95" t="e">
        <f>SUM(F11:Q11)</f>
        <v>#N/A</v>
      </c>
    </row>
    <row r="12" spans="2:18" s="88" customFormat="1" ht="30">
      <c r="B12" s="90">
        <f t="shared" si="0"/>
        <v>9</v>
      </c>
      <c r="C12" s="91" t="s">
        <v>33</v>
      </c>
      <c r="D12" s="90" t="s">
        <v>19</v>
      </c>
      <c r="E12" s="90" t="s">
        <v>18</v>
      </c>
      <c r="F12" s="143">
        <f>'Исходная информация'!G35</f>
        <v>31</v>
      </c>
      <c r="G12" s="143">
        <f>'Исходная информация'!H35</f>
        <v>28</v>
      </c>
      <c r="H12" s="143">
        <f>'Исходная информация'!I35</f>
        <v>31</v>
      </c>
      <c r="I12" s="143">
        <f>'Исходная информация'!J35</f>
        <v>30</v>
      </c>
      <c r="J12" s="143">
        <f>'Исходная информация'!K35</f>
        <v>5</v>
      </c>
      <c r="K12" s="143">
        <f>'Исходная информация'!L35</f>
        <v>0</v>
      </c>
      <c r="L12" s="143">
        <f>'Исходная информация'!M35</f>
        <v>0</v>
      </c>
      <c r="M12" s="143">
        <f>'Исходная информация'!N35</f>
        <v>0</v>
      </c>
      <c r="N12" s="143">
        <f>'Исходная информация'!O35</f>
        <v>0</v>
      </c>
      <c r="O12" s="143">
        <f>'Исходная информация'!P35</f>
        <v>18</v>
      </c>
      <c r="P12" s="143">
        <f>'Исходная информация'!Q35</f>
        <v>30</v>
      </c>
      <c r="Q12" s="143">
        <f>'Исходная информация'!R35</f>
        <v>31</v>
      </c>
      <c r="R12" s="90">
        <f>SUM(F12:Q12)</f>
        <v>204</v>
      </c>
    </row>
    <row r="13" spans="2:18" s="88" customFormat="1" ht="30">
      <c r="B13" s="90">
        <f t="shared" si="0"/>
        <v>10</v>
      </c>
      <c r="C13" s="91" t="s">
        <v>27</v>
      </c>
      <c r="D13" s="90" t="s">
        <v>20</v>
      </c>
      <c r="E13" s="90" t="s">
        <v>546</v>
      </c>
      <c r="F13" s="286" t="e">
        <f>VLOOKUP('Исходная информация'!G46,'Спр. инф.'!$B$87:$D$104,2,0)</f>
        <v>#N/A</v>
      </c>
      <c r="G13" s="287"/>
      <c r="H13" s="287"/>
      <c r="I13" s="287"/>
      <c r="J13" s="287"/>
      <c r="K13" s="287"/>
      <c r="L13" s="287"/>
      <c r="M13" s="287"/>
      <c r="N13" s="287"/>
      <c r="O13" s="287"/>
      <c r="P13" s="287"/>
      <c r="Q13" s="288"/>
      <c r="R13" s="90"/>
    </row>
    <row r="14" spans="2:18" s="88" customFormat="1" ht="45">
      <c r="B14" s="90">
        <f t="shared" si="0"/>
        <v>11</v>
      </c>
      <c r="C14" s="91" t="s">
        <v>25</v>
      </c>
      <c r="D14" s="90" t="s">
        <v>20</v>
      </c>
      <c r="E14" s="90" t="s">
        <v>26</v>
      </c>
      <c r="F14" s="242" t="e">
        <f>VLOOKUP('Исходная информация'!G10,Климатология!$F$8:$Y$476,5,0)</f>
        <v>#N/A</v>
      </c>
      <c r="G14" s="242"/>
      <c r="H14" s="242"/>
      <c r="I14" s="242"/>
      <c r="J14" s="242"/>
      <c r="K14" s="242"/>
      <c r="L14" s="242"/>
      <c r="M14" s="242"/>
      <c r="N14" s="242"/>
      <c r="O14" s="242"/>
      <c r="P14" s="242"/>
      <c r="Q14" s="242"/>
      <c r="R14" s="90" t="s">
        <v>22</v>
      </c>
    </row>
    <row r="15" spans="2:18" s="88" customFormat="1" ht="30">
      <c r="B15" s="90">
        <f t="shared" si="0"/>
        <v>12</v>
      </c>
      <c r="C15" s="91" t="s">
        <v>24</v>
      </c>
      <c r="D15" s="90" t="s">
        <v>20</v>
      </c>
      <c r="E15" s="90" t="s">
        <v>529</v>
      </c>
      <c r="F15" s="90">
        <f>'Финальный лист'!E8</f>
        <v>0</v>
      </c>
      <c r="G15" s="90">
        <f>'Финальный лист'!F8</f>
        <v>0</v>
      </c>
      <c r="H15" s="90">
        <f>'Финальный лист'!G8</f>
        <v>0</v>
      </c>
      <c r="I15" s="90">
        <f>'Финальный лист'!H8</f>
        <v>0</v>
      </c>
      <c r="J15" s="90">
        <f>'Финальный лист'!I8</f>
        <v>0</v>
      </c>
      <c r="K15" s="90">
        <f>'Финальный лист'!J8</f>
        <v>0</v>
      </c>
      <c r="L15" s="90">
        <f>'Финальный лист'!K8</f>
        <v>0</v>
      </c>
      <c r="M15" s="90">
        <f>'Финальный лист'!L8</f>
        <v>0</v>
      </c>
      <c r="N15" s="90">
        <f>'Финальный лист'!M8</f>
        <v>0</v>
      </c>
      <c r="O15" s="90">
        <f>'Финальный лист'!N8</f>
        <v>0</v>
      </c>
      <c r="P15" s="90">
        <f>'Финальный лист'!O8</f>
        <v>0</v>
      </c>
      <c r="Q15" s="90">
        <f>'Финальный лист'!P8</f>
        <v>0</v>
      </c>
      <c r="R15" s="90" t="s">
        <v>22</v>
      </c>
    </row>
    <row r="16" spans="2:18" s="88" customFormat="1" ht="75">
      <c r="B16" s="90">
        <f t="shared" si="0"/>
        <v>13</v>
      </c>
      <c r="C16" s="91" t="s">
        <v>533</v>
      </c>
      <c r="D16" s="90" t="s">
        <v>22</v>
      </c>
      <c r="E16" s="90" t="s">
        <v>592</v>
      </c>
      <c r="F16" s="289">
        <f>1-0.25*F17</f>
        <v>1</v>
      </c>
      <c r="G16" s="290"/>
      <c r="H16" s="290"/>
      <c r="I16" s="290"/>
      <c r="J16" s="290"/>
      <c r="K16" s="290"/>
      <c r="L16" s="290"/>
      <c r="M16" s="290"/>
      <c r="N16" s="290"/>
      <c r="O16" s="290"/>
      <c r="P16" s="290"/>
      <c r="Q16" s="291"/>
      <c r="R16" s="90" t="s">
        <v>22</v>
      </c>
    </row>
    <row r="17" spans="2:18" s="88" customFormat="1" ht="30">
      <c r="B17" s="90">
        <f t="shared" si="0"/>
        <v>14</v>
      </c>
      <c r="C17" s="91" t="s">
        <v>534</v>
      </c>
      <c r="D17" s="90" t="s">
        <v>22</v>
      </c>
      <c r="E17" s="90" t="s">
        <v>18</v>
      </c>
      <c r="F17" s="297">
        <f>'Исходная информация'!G49</f>
        <v>0</v>
      </c>
      <c r="G17" s="287"/>
      <c r="H17" s="287"/>
      <c r="I17" s="287"/>
      <c r="J17" s="287"/>
      <c r="K17" s="287"/>
      <c r="L17" s="287"/>
      <c r="M17" s="287"/>
      <c r="N17" s="287"/>
      <c r="O17" s="287"/>
      <c r="P17" s="287"/>
      <c r="Q17" s="288"/>
      <c r="R17" s="90" t="s">
        <v>22</v>
      </c>
    </row>
    <row r="18" spans="2:18" s="88" customFormat="1" ht="60">
      <c r="B18" s="90">
        <f t="shared" si="0"/>
        <v>15</v>
      </c>
      <c r="C18" s="93" t="s">
        <v>589</v>
      </c>
      <c r="D18" s="94" t="s">
        <v>22</v>
      </c>
      <c r="E18" s="94" t="s">
        <v>590</v>
      </c>
      <c r="F18" s="97">
        <f>_xlfn.IFERROR(IF(($F$13-'Финальный лист'!E8)/('Исходная информация'!G34-'Финальный лист'!E8)&lt;1,1,($F$13-'Финальный лист'!E8)/('Исходная информация'!G47-'Финальный лист'!E8)),1)</f>
        <v>1</v>
      </c>
      <c r="G18" s="97">
        <f>_xlfn.IFERROR(IF(($F$13-'Финальный лист'!F8)/('Исходная информация'!H34-'Финальный лист'!F8)&lt;1,1,($F$13-'Финальный лист'!F8)/('Исходная информация'!H47-'Финальный лист'!F8)),1)</f>
        <v>1</v>
      </c>
      <c r="H18" s="97">
        <f>_xlfn.IFERROR(IF(($F$13-'Финальный лист'!G8)/('Исходная информация'!I34-'Финальный лист'!G8)&lt;1,1,($F$13-'Финальный лист'!G8)/('Исходная информация'!I47-'Финальный лист'!G8)),1)</f>
        <v>1</v>
      </c>
      <c r="I18" s="97">
        <f>_xlfn.IFERROR(IF(($F$13-'Финальный лист'!H8)/('Исходная информация'!J34-'Финальный лист'!H8)&lt;1,1,($F$13-'Финальный лист'!H8)/('Исходная информация'!J47-'Финальный лист'!H8)),1)</f>
        <v>1</v>
      </c>
      <c r="J18" s="97">
        <f>_xlfn.IFERROR(IF(($F$13-'Финальный лист'!I8)/('Исходная информация'!K34-'Финальный лист'!I8)&lt;1,1,($F$13-'Финальный лист'!I8)/('Исходная информация'!K47-'Финальный лист'!I8)),1)</f>
        <v>1</v>
      </c>
      <c r="K18" s="97">
        <f>_xlfn.IFERROR(IF(($F$13-'Финальный лист'!J8)/('Исходная информация'!L34-'Финальный лист'!J8)&lt;1,1,($F$13-'Финальный лист'!J8)/('Исходная информация'!L47-'Финальный лист'!J8)),1)</f>
        <v>1</v>
      </c>
      <c r="L18" s="97">
        <f>_xlfn.IFERROR(IF(($F$13-'Финальный лист'!K8)/('Исходная информация'!M34-'Финальный лист'!K8)&lt;1,1,($F$13-'Финальный лист'!K8)/('Исходная информация'!M47-'Финальный лист'!K8)),1)</f>
        <v>1</v>
      </c>
      <c r="M18" s="97">
        <f>_xlfn.IFERROR(IF(($F$13-'Финальный лист'!L8)/('Исходная информация'!N34-'Финальный лист'!L8)&lt;1,1,($F$13-'Финальный лист'!L8)/('Исходная информация'!N47-'Финальный лист'!L8)),1)</f>
        <v>1</v>
      </c>
      <c r="N18" s="97">
        <f>_xlfn.IFERROR(IF(($F$13-'Финальный лист'!M8)/('Исходная информация'!O34-'Финальный лист'!M8)&lt;1,1,($F$13-'Финальный лист'!M8)/('Исходная информация'!O47-'Финальный лист'!M8)),1)</f>
        <v>1</v>
      </c>
      <c r="O18" s="97">
        <f>_xlfn.IFERROR(IF(($F$13-'Финальный лист'!N8)/('Исходная информация'!P34-'Финальный лист'!N8)&lt;1,1,($F$13-'Финальный лист'!N8)/('Исходная информация'!P47-'Финальный лист'!N8)),1)</f>
        <v>1</v>
      </c>
      <c r="P18" s="97">
        <f>_xlfn.IFERROR(IF(($F$13-'Финальный лист'!O8)/('Исходная информация'!Q34-'Финальный лист'!O8)&lt;1,1,($F$13-'Финальный лист'!O8)/('Исходная информация'!Q47-'Финальный лист'!O8)),1)</f>
        <v>1</v>
      </c>
      <c r="Q18" s="97">
        <f>_xlfn.IFERROR(IF(($F$13-'Финальный лист'!P8)/('Исходная информация'!R34-'Финальный лист'!P8)&lt;1,1,($F$13-'Финальный лист'!P8)/('Исходная информация'!R47-'Финальный лист'!P8)),1)</f>
        <v>1</v>
      </c>
      <c r="R18" s="94" t="s">
        <v>22</v>
      </c>
    </row>
    <row r="19" spans="2:18" s="88" customFormat="1" ht="75">
      <c r="B19" s="90">
        <f t="shared" si="0"/>
        <v>16</v>
      </c>
      <c r="C19" s="93" t="s">
        <v>609</v>
      </c>
      <c r="D19" s="94" t="s">
        <v>22</v>
      </c>
      <c r="E19" s="94" t="s">
        <v>610</v>
      </c>
      <c r="F19" s="278" t="e">
        <f>1+(0.45*('Спр. инф.'!K122-1))</f>
        <v>#N/A</v>
      </c>
      <c r="G19" s="279"/>
      <c r="H19" s="279"/>
      <c r="I19" s="279"/>
      <c r="J19" s="279"/>
      <c r="K19" s="279"/>
      <c r="L19" s="279"/>
      <c r="M19" s="279"/>
      <c r="N19" s="279"/>
      <c r="O19" s="279"/>
      <c r="P19" s="279"/>
      <c r="Q19" s="280"/>
      <c r="R19" s="94" t="s">
        <v>22</v>
      </c>
    </row>
    <row r="20" spans="2:18" ht="15">
      <c r="B20" s="283" t="s">
        <v>535</v>
      </c>
      <c r="C20" s="284"/>
      <c r="D20" s="284"/>
      <c r="E20" s="284"/>
      <c r="F20" s="284"/>
      <c r="G20" s="284"/>
      <c r="H20" s="284"/>
      <c r="I20" s="284"/>
      <c r="J20" s="284"/>
      <c r="K20" s="284"/>
      <c r="L20" s="284"/>
      <c r="M20" s="284"/>
      <c r="N20" s="284"/>
      <c r="O20" s="284"/>
      <c r="P20" s="284"/>
      <c r="Q20" s="284"/>
      <c r="R20" s="285"/>
    </row>
    <row r="21" spans="2:18" ht="30">
      <c r="B21" s="89">
        <v>17</v>
      </c>
      <c r="C21" s="98" t="s">
        <v>536</v>
      </c>
      <c r="D21" s="89" t="s">
        <v>19</v>
      </c>
      <c r="E21" s="90" t="s">
        <v>18</v>
      </c>
      <c r="F21" s="116">
        <f>'Исходная информация'!G50</f>
        <v>20</v>
      </c>
      <c r="G21" s="116">
        <f>'Исходная информация'!H50</f>
        <v>24</v>
      </c>
      <c r="H21" s="116">
        <f>'Исходная информация'!I50</f>
        <v>26</v>
      </c>
      <c r="I21" s="116">
        <f>'Исходная информация'!J50</f>
        <v>25</v>
      </c>
      <c r="J21" s="116">
        <f>'Исходная информация'!K50</f>
        <v>5</v>
      </c>
      <c r="K21" s="116">
        <f>'Исходная информация'!L50</f>
        <v>0</v>
      </c>
      <c r="L21" s="116">
        <f>'Исходная информация'!M50</f>
        <v>0</v>
      </c>
      <c r="M21" s="116">
        <f>'Исходная информация'!N50</f>
        <v>0</v>
      </c>
      <c r="N21" s="116">
        <f>'Исходная информация'!O50</f>
        <v>0</v>
      </c>
      <c r="O21" s="116">
        <f>'Исходная информация'!P50</f>
        <v>12</v>
      </c>
      <c r="P21" s="116">
        <f>'Исходная информация'!Q50</f>
        <v>26</v>
      </c>
      <c r="Q21" s="116">
        <f>'Исходная информация'!R50</f>
        <v>26</v>
      </c>
      <c r="R21" s="89">
        <f>SUM(F21:Q21)</f>
        <v>164</v>
      </c>
    </row>
    <row r="22" spans="2:18" s="88" customFormat="1" ht="30">
      <c r="B22" s="90">
        <f>B21+1</f>
        <v>18</v>
      </c>
      <c r="C22" s="99" t="s">
        <v>33</v>
      </c>
      <c r="D22" s="90" t="s">
        <v>19</v>
      </c>
      <c r="E22" s="90" t="s">
        <v>18</v>
      </c>
      <c r="F22" s="116">
        <f>'Исходная информация'!G48</f>
        <v>31</v>
      </c>
      <c r="G22" s="116">
        <f>'Исходная информация'!H48</f>
        <v>28</v>
      </c>
      <c r="H22" s="116">
        <f>'Исходная информация'!I48</f>
        <v>31</v>
      </c>
      <c r="I22" s="116">
        <f>'Исходная информация'!J48</f>
        <v>30</v>
      </c>
      <c r="J22" s="116">
        <f>'Исходная информация'!K48</f>
        <v>5</v>
      </c>
      <c r="K22" s="116">
        <f>'Исходная информация'!L48</f>
        <v>0</v>
      </c>
      <c r="L22" s="116">
        <f>'Исходная информация'!M48</f>
        <v>0</v>
      </c>
      <c r="M22" s="116">
        <f>'Исходная информация'!N48</f>
        <v>0</v>
      </c>
      <c r="N22" s="116">
        <f>'Исходная информация'!O48</f>
        <v>0</v>
      </c>
      <c r="O22" s="116">
        <f>'Исходная информация'!P48</f>
        <v>18</v>
      </c>
      <c r="P22" s="116">
        <f>'Исходная информация'!Q48</f>
        <v>30</v>
      </c>
      <c r="Q22" s="116">
        <f>'Исходная информация'!R48</f>
        <v>31</v>
      </c>
      <c r="R22" s="90">
        <f>SUM(F22:Q22)</f>
        <v>204</v>
      </c>
    </row>
    <row r="23" spans="2:18" s="88" customFormat="1" ht="15">
      <c r="B23" s="90">
        <f aca="true" t="shared" si="2" ref="B23:B34">B22+1</f>
        <v>19</v>
      </c>
      <c r="C23" s="99" t="s">
        <v>527</v>
      </c>
      <c r="D23" s="90" t="s">
        <v>528</v>
      </c>
      <c r="E23" s="90" t="s">
        <v>18</v>
      </c>
      <c r="F23" s="286">
        <f>'Исходная информация'!G51</f>
        <v>9</v>
      </c>
      <c r="G23" s="287"/>
      <c r="H23" s="287"/>
      <c r="I23" s="287"/>
      <c r="J23" s="287"/>
      <c r="K23" s="287"/>
      <c r="L23" s="287"/>
      <c r="M23" s="287"/>
      <c r="N23" s="287"/>
      <c r="O23" s="287"/>
      <c r="P23" s="287"/>
      <c r="Q23" s="288"/>
      <c r="R23" s="90" t="s">
        <v>22</v>
      </c>
    </row>
    <row r="24" spans="2:18" s="88" customFormat="1" ht="30">
      <c r="B24" s="90">
        <f t="shared" si="2"/>
        <v>20</v>
      </c>
      <c r="C24" s="99" t="s">
        <v>27</v>
      </c>
      <c r="D24" s="90" t="s">
        <v>20</v>
      </c>
      <c r="E24" s="90" t="s">
        <v>546</v>
      </c>
      <c r="F24" s="289" t="e">
        <f>F13</f>
        <v>#N/A</v>
      </c>
      <c r="G24" s="290"/>
      <c r="H24" s="290"/>
      <c r="I24" s="290"/>
      <c r="J24" s="290"/>
      <c r="K24" s="290"/>
      <c r="L24" s="290"/>
      <c r="M24" s="290"/>
      <c r="N24" s="290"/>
      <c r="O24" s="290"/>
      <c r="P24" s="290"/>
      <c r="Q24" s="291"/>
      <c r="R24" s="90"/>
    </row>
    <row r="25" spans="2:18" s="88" customFormat="1" ht="30">
      <c r="B25" s="90">
        <f t="shared" si="2"/>
        <v>21</v>
      </c>
      <c r="C25" s="99" t="s">
        <v>537</v>
      </c>
      <c r="D25" s="90" t="s">
        <v>20</v>
      </c>
      <c r="E25" s="90" t="s">
        <v>546</v>
      </c>
      <c r="F25" s="286" t="e">
        <f>VLOOKUP('Исходная информация'!G46,'Спр. инф.'!$B$87:$D$104,3,0)</f>
        <v>#N/A</v>
      </c>
      <c r="G25" s="287"/>
      <c r="H25" s="287"/>
      <c r="I25" s="287"/>
      <c r="J25" s="287"/>
      <c r="K25" s="287"/>
      <c r="L25" s="287"/>
      <c r="M25" s="287"/>
      <c r="N25" s="287"/>
      <c r="O25" s="287"/>
      <c r="P25" s="287"/>
      <c r="Q25" s="288"/>
      <c r="R25" s="90" t="s">
        <v>22</v>
      </c>
    </row>
    <row r="26" spans="2:18" s="88" customFormat="1" ht="30">
      <c r="B26" s="90">
        <f t="shared" si="2"/>
        <v>22</v>
      </c>
      <c r="C26" s="91" t="s">
        <v>24</v>
      </c>
      <c r="D26" s="90" t="s">
        <v>20</v>
      </c>
      <c r="E26" s="90" t="s">
        <v>529</v>
      </c>
      <c r="F26" s="90">
        <f>'Финальный лист'!E8</f>
        <v>0</v>
      </c>
      <c r="G26" s="90">
        <f>'Финальный лист'!F8</f>
        <v>0</v>
      </c>
      <c r="H26" s="90">
        <f>'Финальный лист'!G8</f>
        <v>0</v>
      </c>
      <c r="I26" s="90">
        <f>'Финальный лист'!H8</f>
        <v>0</v>
      </c>
      <c r="J26" s="90">
        <f>'Финальный лист'!I8</f>
        <v>0</v>
      </c>
      <c r="K26" s="90">
        <f>'Финальный лист'!J8</f>
        <v>0</v>
      </c>
      <c r="L26" s="90">
        <f>'Финальный лист'!K8</f>
        <v>0</v>
      </c>
      <c r="M26" s="90">
        <f>'Финальный лист'!L8</f>
        <v>0</v>
      </c>
      <c r="N26" s="90">
        <f>'Финальный лист'!M8</f>
        <v>0</v>
      </c>
      <c r="O26" s="90">
        <f>'Финальный лист'!N8</f>
        <v>0</v>
      </c>
      <c r="P26" s="90">
        <f>'Финальный лист'!O8</f>
        <v>0</v>
      </c>
      <c r="Q26" s="90">
        <f>'Финальный лист'!P8</f>
        <v>0</v>
      </c>
      <c r="R26" s="90" t="s">
        <v>22</v>
      </c>
    </row>
    <row r="27" spans="2:18" s="88" customFormat="1" ht="45">
      <c r="B27" s="90">
        <f t="shared" si="2"/>
        <v>23</v>
      </c>
      <c r="C27" s="91" t="s">
        <v>25</v>
      </c>
      <c r="D27" s="90" t="s">
        <v>20</v>
      </c>
      <c r="E27" s="90" t="s">
        <v>26</v>
      </c>
      <c r="F27" s="242" t="e">
        <f>VLOOKUP('Исходная информация'!G10,Климатология!$F$8:$Y$476,5,0)</f>
        <v>#N/A</v>
      </c>
      <c r="G27" s="242"/>
      <c r="H27" s="242"/>
      <c r="I27" s="242"/>
      <c r="J27" s="242"/>
      <c r="K27" s="242"/>
      <c r="L27" s="242"/>
      <c r="M27" s="242"/>
      <c r="N27" s="242"/>
      <c r="O27" s="242"/>
      <c r="P27" s="242"/>
      <c r="Q27" s="242"/>
      <c r="R27" s="90" t="s">
        <v>22</v>
      </c>
    </row>
    <row r="28" spans="2:18" ht="30">
      <c r="B28" s="89">
        <f t="shared" si="2"/>
        <v>24</v>
      </c>
      <c r="C28" s="100" t="s">
        <v>542</v>
      </c>
      <c r="D28" s="89" t="s">
        <v>528</v>
      </c>
      <c r="E28" s="89"/>
      <c r="F28" s="90">
        <f>F21*$F$23</f>
        <v>180</v>
      </c>
      <c r="G28" s="90">
        <f aca="true" t="shared" si="3" ref="G28:Q28">G21*$F$23</f>
        <v>216</v>
      </c>
      <c r="H28" s="90">
        <f t="shared" si="3"/>
        <v>234</v>
      </c>
      <c r="I28" s="90">
        <f t="shared" si="3"/>
        <v>225</v>
      </c>
      <c r="J28" s="90">
        <f t="shared" si="3"/>
        <v>45</v>
      </c>
      <c r="K28" s="90">
        <f t="shared" si="3"/>
        <v>0</v>
      </c>
      <c r="L28" s="90">
        <f t="shared" si="3"/>
        <v>0</v>
      </c>
      <c r="M28" s="90">
        <f t="shared" si="3"/>
        <v>0</v>
      </c>
      <c r="N28" s="90">
        <f t="shared" si="3"/>
        <v>0</v>
      </c>
      <c r="O28" s="90">
        <f t="shared" si="3"/>
        <v>108</v>
      </c>
      <c r="P28" s="90">
        <f t="shared" si="3"/>
        <v>234</v>
      </c>
      <c r="Q28" s="90">
        <f t="shared" si="3"/>
        <v>234</v>
      </c>
      <c r="R28" s="89">
        <f aca="true" t="shared" si="4" ref="R28:R34">SUM(F28:Q28)</f>
        <v>1476</v>
      </c>
    </row>
    <row r="29" spans="2:18" ht="30">
      <c r="B29" s="89">
        <f t="shared" si="2"/>
        <v>25</v>
      </c>
      <c r="C29" s="100" t="s">
        <v>543</v>
      </c>
      <c r="D29" s="89" t="s">
        <v>528</v>
      </c>
      <c r="E29" s="89"/>
      <c r="F29" s="90">
        <f>F22*24-F28-F30</f>
        <v>504</v>
      </c>
      <c r="G29" s="90">
        <f aca="true" t="shared" si="5" ref="G29:Q29">G22*24-G28-G30</f>
        <v>384</v>
      </c>
      <c r="H29" s="90">
        <f t="shared" si="5"/>
        <v>432</v>
      </c>
      <c r="I29" s="90">
        <f t="shared" si="5"/>
        <v>420</v>
      </c>
      <c r="J29" s="90">
        <f t="shared" si="5"/>
        <v>60</v>
      </c>
      <c r="K29" s="90">
        <f t="shared" si="5"/>
        <v>0</v>
      </c>
      <c r="L29" s="90">
        <f t="shared" si="5"/>
        <v>0</v>
      </c>
      <c r="M29" s="90">
        <f t="shared" si="5"/>
        <v>0</v>
      </c>
      <c r="N29" s="90">
        <f t="shared" si="5"/>
        <v>0</v>
      </c>
      <c r="O29" s="90">
        <f t="shared" si="5"/>
        <v>288</v>
      </c>
      <c r="P29" s="90">
        <f t="shared" si="5"/>
        <v>408</v>
      </c>
      <c r="Q29" s="90">
        <f t="shared" si="5"/>
        <v>432</v>
      </c>
      <c r="R29" s="89">
        <f t="shared" si="4"/>
        <v>2928</v>
      </c>
    </row>
    <row r="30" spans="2:18" s="88" customFormat="1" ht="30">
      <c r="B30" s="90">
        <f t="shared" si="2"/>
        <v>26</v>
      </c>
      <c r="C30" s="93" t="s">
        <v>625</v>
      </c>
      <c r="D30" s="94" t="s">
        <v>528</v>
      </c>
      <c r="E30" s="94"/>
      <c r="F30" s="94">
        <f>F21*'Финальный лист'!$Q$9</f>
        <v>60</v>
      </c>
      <c r="G30" s="94">
        <f>G21*'Финальный лист'!$Q$9</f>
        <v>72</v>
      </c>
      <c r="H30" s="94">
        <f>H21*'Финальный лист'!$Q$9</f>
        <v>78</v>
      </c>
      <c r="I30" s="94">
        <f>I21*'Финальный лист'!$Q$9</f>
        <v>75</v>
      </c>
      <c r="J30" s="94">
        <f>J21*'Финальный лист'!$Q$9</f>
        <v>15</v>
      </c>
      <c r="K30" s="94">
        <f>K21*'Финальный лист'!$Q$9</f>
        <v>0</v>
      </c>
      <c r="L30" s="94">
        <f>L21*'Финальный лист'!$Q$9</f>
        <v>0</v>
      </c>
      <c r="M30" s="94">
        <f>M21*'Финальный лист'!$Q$9</f>
        <v>0</v>
      </c>
      <c r="N30" s="94">
        <f>N21*'Финальный лист'!$Q$9</f>
        <v>0</v>
      </c>
      <c r="O30" s="94">
        <f>O21*'Финальный лист'!$Q$9</f>
        <v>36</v>
      </c>
      <c r="P30" s="94">
        <f>P21*'Финальный лист'!$Q$9</f>
        <v>78</v>
      </c>
      <c r="Q30" s="94">
        <f>Q21*'Финальный лист'!$Q$9</f>
        <v>78</v>
      </c>
      <c r="R30" s="94">
        <f>SUM(F30:Q30)</f>
        <v>492</v>
      </c>
    </row>
    <row r="31" spans="2:18" s="88" customFormat="1" ht="30">
      <c r="B31" s="90">
        <f t="shared" si="2"/>
        <v>27</v>
      </c>
      <c r="C31" s="91" t="s">
        <v>538</v>
      </c>
      <c r="D31" s="90" t="s">
        <v>17</v>
      </c>
      <c r="E31" s="90" t="s">
        <v>35</v>
      </c>
      <c r="F31" s="90" t="e">
        <f aca="true" t="shared" si="6" ref="F31:Q31">$F$4*($F$24-F26)/($F$24-$F$27)*$F$16*F28*F18*$F$19</f>
        <v>#N/A</v>
      </c>
      <c r="G31" s="90" t="e">
        <f t="shared" si="6"/>
        <v>#N/A</v>
      </c>
      <c r="H31" s="90" t="e">
        <f t="shared" si="6"/>
        <v>#N/A</v>
      </c>
      <c r="I31" s="90" t="e">
        <f t="shared" si="6"/>
        <v>#N/A</v>
      </c>
      <c r="J31" s="90" t="e">
        <f t="shared" si="6"/>
        <v>#N/A</v>
      </c>
      <c r="K31" s="90" t="e">
        <f t="shared" si="6"/>
        <v>#N/A</v>
      </c>
      <c r="L31" s="90" t="e">
        <f t="shared" si="6"/>
        <v>#N/A</v>
      </c>
      <c r="M31" s="90" t="e">
        <f t="shared" si="6"/>
        <v>#N/A</v>
      </c>
      <c r="N31" s="90" t="e">
        <f t="shared" si="6"/>
        <v>#N/A</v>
      </c>
      <c r="O31" s="90" t="e">
        <f t="shared" si="6"/>
        <v>#N/A</v>
      </c>
      <c r="P31" s="90" t="e">
        <f t="shared" si="6"/>
        <v>#N/A</v>
      </c>
      <c r="Q31" s="90" t="e">
        <f t="shared" si="6"/>
        <v>#N/A</v>
      </c>
      <c r="R31" s="90" t="e">
        <f t="shared" si="4"/>
        <v>#N/A</v>
      </c>
    </row>
    <row r="32" spans="2:18" s="88" customFormat="1" ht="30">
      <c r="B32" s="90">
        <f t="shared" si="2"/>
        <v>28</v>
      </c>
      <c r="C32" s="91" t="s">
        <v>624</v>
      </c>
      <c r="D32" s="90" t="s">
        <v>17</v>
      </c>
      <c r="E32" s="90" t="s">
        <v>35</v>
      </c>
      <c r="F32" s="90" t="e">
        <f aca="true" t="shared" si="7" ref="F32:Q32">$F$4*($F$25-F26)/($F$24-$F$27)*$F$16*F29*F18*$F$19</f>
        <v>#N/A</v>
      </c>
      <c r="G32" s="90" t="e">
        <f t="shared" si="7"/>
        <v>#N/A</v>
      </c>
      <c r="H32" s="90" t="e">
        <f t="shared" si="7"/>
        <v>#N/A</v>
      </c>
      <c r="I32" s="90" t="e">
        <f t="shared" si="7"/>
        <v>#N/A</v>
      </c>
      <c r="J32" s="90" t="e">
        <f t="shared" si="7"/>
        <v>#N/A</v>
      </c>
      <c r="K32" s="90" t="e">
        <f t="shared" si="7"/>
        <v>#N/A</v>
      </c>
      <c r="L32" s="90" t="e">
        <f t="shared" si="7"/>
        <v>#N/A</v>
      </c>
      <c r="M32" s="90" t="e">
        <f t="shared" si="7"/>
        <v>#N/A</v>
      </c>
      <c r="N32" s="90" t="e">
        <f t="shared" si="7"/>
        <v>#N/A</v>
      </c>
      <c r="O32" s="90" t="e">
        <f t="shared" si="7"/>
        <v>#N/A</v>
      </c>
      <c r="P32" s="90" t="e">
        <f t="shared" si="7"/>
        <v>#N/A</v>
      </c>
      <c r="Q32" s="90" t="e">
        <f t="shared" si="7"/>
        <v>#N/A</v>
      </c>
      <c r="R32" s="90" t="e">
        <f t="shared" si="4"/>
        <v>#N/A</v>
      </c>
    </row>
    <row r="33" spans="2:18" s="88" customFormat="1" ht="30">
      <c r="B33" s="90">
        <f t="shared" si="2"/>
        <v>29</v>
      </c>
      <c r="C33" s="93" t="s">
        <v>626</v>
      </c>
      <c r="D33" s="90" t="s">
        <v>17</v>
      </c>
      <c r="E33" s="90" t="s">
        <v>35</v>
      </c>
      <c r="F33" s="90" t="e">
        <f aca="true" t="shared" si="8" ref="F33:Q33">$F$4*($F$24-F26)/($F$24-$F$27)*$F$16*F30*F18*$F$19</f>
        <v>#N/A</v>
      </c>
      <c r="G33" s="90" t="e">
        <f t="shared" si="8"/>
        <v>#N/A</v>
      </c>
      <c r="H33" s="90" t="e">
        <f t="shared" si="8"/>
        <v>#N/A</v>
      </c>
      <c r="I33" s="90" t="e">
        <f t="shared" si="8"/>
        <v>#N/A</v>
      </c>
      <c r="J33" s="90" t="e">
        <f t="shared" si="8"/>
        <v>#N/A</v>
      </c>
      <c r="K33" s="90" t="e">
        <f t="shared" si="8"/>
        <v>#N/A</v>
      </c>
      <c r="L33" s="90" t="e">
        <f t="shared" si="8"/>
        <v>#N/A</v>
      </c>
      <c r="M33" s="90" t="e">
        <f t="shared" si="8"/>
        <v>#N/A</v>
      </c>
      <c r="N33" s="90" t="e">
        <f t="shared" si="8"/>
        <v>#N/A</v>
      </c>
      <c r="O33" s="90" t="e">
        <f t="shared" si="8"/>
        <v>#N/A</v>
      </c>
      <c r="P33" s="90" t="e">
        <f t="shared" si="8"/>
        <v>#N/A</v>
      </c>
      <c r="Q33" s="90" t="e">
        <f t="shared" si="8"/>
        <v>#N/A</v>
      </c>
      <c r="R33" s="94" t="e">
        <f>SUM(F33:Q33)</f>
        <v>#N/A</v>
      </c>
    </row>
    <row r="34" spans="2:18" s="88" customFormat="1" ht="42.75">
      <c r="B34" s="95">
        <f t="shared" si="2"/>
        <v>30</v>
      </c>
      <c r="C34" s="101" t="s">
        <v>545</v>
      </c>
      <c r="D34" s="95" t="s">
        <v>17</v>
      </c>
      <c r="E34" s="95"/>
      <c r="F34" s="95" t="e">
        <f>SUM(F31:F33)</f>
        <v>#N/A</v>
      </c>
      <c r="G34" s="95" t="e">
        <f aca="true" t="shared" si="9" ref="G34:Q34">SUM(G31:G33)</f>
        <v>#N/A</v>
      </c>
      <c r="H34" s="95" t="e">
        <f t="shared" si="9"/>
        <v>#N/A</v>
      </c>
      <c r="I34" s="95" t="e">
        <f t="shared" si="9"/>
        <v>#N/A</v>
      </c>
      <c r="J34" s="95" t="e">
        <f t="shared" si="9"/>
        <v>#N/A</v>
      </c>
      <c r="K34" s="95" t="e">
        <f t="shared" si="9"/>
        <v>#N/A</v>
      </c>
      <c r="L34" s="95" t="e">
        <f t="shared" si="9"/>
        <v>#N/A</v>
      </c>
      <c r="M34" s="95" t="e">
        <f t="shared" si="9"/>
        <v>#N/A</v>
      </c>
      <c r="N34" s="95" t="e">
        <f t="shared" si="9"/>
        <v>#N/A</v>
      </c>
      <c r="O34" s="95" t="e">
        <f t="shared" si="9"/>
        <v>#N/A</v>
      </c>
      <c r="P34" s="95" t="e">
        <f t="shared" si="9"/>
        <v>#N/A</v>
      </c>
      <c r="Q34" s="95" t="e">
        <f t="shared" si="9"/>
        <v>#N/A</v>
      </c>
      <c r="R34" s="95" t="e">
        <f t="shared" si="4"/>
        <v>#N/A</v>
      </c>
    </row>
    <row r="35" spans="2:18" s="88" customFormat="1" ht="15">
      <c r="B35" s="281" t="s">
        <v>544</v>
      </c>
      <c r="C35" s="281"/>
      <c r="D35" s="281"/>
      <c r="E35" s="281"/>
      <c r="F35" s="281"/>
      <c r="G35" s="281"/>
      <c r="H35" s="281"/>
      <c r="I35" s="281"/>
      <c r="J35" s="281"/>
      <c r="K35" s="281"/>
      <c r="L35" s="281"/>
      <c r="M35" s="281"/>
      <c r="N35" s="281"/>
      <c r="O35" s="281"/>
      <c r="P35" s="281"/>
      <c r="Q35" s="281"/>
      <c r="R35" s="281"/>
    </row>
    <row r="36" spans="2:18" s="103" customFormat="1" ht="28.5">
      <c r="B36" s="102">
        <v>31</v>
      </c>
      <c r="C36" s="101" t="str">
        <f>C11</f>
        <v>Нормативное потребление тепловой энергии на нужды отопления,</v>
      </c>
      <c r="D36" s="95" t="str">
        <f>D11</f>
        <v>Гкал</v>
      </c>
      <c r="E36" s="101"/>
      <c r="F36" s="101" t="e">
        <f aca="true" t="shared" si="10" ref="F36:R36">F11</f>
        <v>#N/A</v>
      </c>
      <c r="G36" s="101" t="e">
        <f t="shared" si="10"/>
        <v>#N/A</v>
      </c>
      <c r="H36" s="101" t="e">
        <f t="shared" si="10"/>
        <v>#N/A</v>
      </c>
      <c r="I36" s="101" t="e">
        <f t="shared" si="10"/>
        <v>#N/A</v>
      </c>
      <c r="J36" s="101" t="e">
        <f t="shared" si="10"/>
        <v>#N/A</v>
      </c>
      <c r="K36" s="101" t="e">
        <f t="shared" si="10"/>
        <v>#N/A</v>
      </c>
      <c r="L36" s="101" t="e">
        <f t="shared" si="10"/>
        <v>#N/A</v>
      </c>
      <c r="M36" s="101" t="e">
        <f t="shared" si="10"/>
        <v>#N/A</v>
      </c>
      <c r="N36" s="101" t="e">
        <f t="shared" si="10"/>
        <v>#N/A</v>
      </c>
      <c r="O36" s="101" t="e">
        <f t="shared" si="10"/>
        <v>#N/A</v>
      </c>
      <c r="P36" s="101" t="e">
        <f t="shared" si="10"/>
        <v>#N/A</v>
      </c>
      <c r="Q36" s="101" t="e">
        <f t="shared" si="10"/>
        <v>#N/A</v>
      </c>
      <c r="R36" s="101" t="e">
        <f t="shared" si="10"/>
        <v>#N/A</v>
      </c>
    </row>
    <row r="37" spans="2:18" s="103" customFormat="1" ht="42.75">
      <c r="B37" s="102">
        <f>B36+1</f>
        <v>32</v>
      </c>
      <c r="C37" s="101" t="s">
        <v>545</v>
      </c>
      <c r="D37" s="95" t="str">
        <f>D34</f>
        <v>Гкал</v>
      </c>
      <c r="E37" s="101"/>
      <c r="F37" s="101" t="e">
        <f aca="true" t="shared" si="11" ref="F37:R37">F34</f>
        <v>#N/A</v>
      </c>
      <c r="G37" s="101" t="e">
        <f t="shared" si="11"/>
        <v>#N/A</v>
      </c>
      <c r="H37" s="101" t="e">
        <f t="shared" si="11"/>
        <v>#N/A</v>
      </c>
      <c r="I37" s="101" t="e">
        <f t="shared" si="11"/>
        <v>#N/A</v>
      </c>
      <c r="J37" s="101" t="e">
        <f t="shared" si="11"/>
        <v>#N/A</v>
      </c>
      <c r="K37" s="101" t="e">
        <f t="shared" si="11"/>
        <v>#N/A</v>
      </c>
      <c r="L37" s="101" t="e">
        <f t="shared" si="11"/>
        <v>#N/A</v>
      </c>
      <c r="M37" s="101" t="e">
        <f t="shared" si="11"/>
        <v>#N/A</v>
      </c>
      <c r="N37" s="101" t="e">
        <f t="shared" si="11"/>
        <v>#N/A</v>
      </c>
      <c r="O37" s="101" t="e">
        <f t="shared" si="11"/>
        <v>#N/A</v>
      </c>
      <c r="P37" s="101" t="e">
        <f t="shared" si="11"/>
        <v>#N/A</v>
      </c>
      <c r="Q37" s="101" t="e">
        <f t="shared" si="11"/>
        <v>#N/A</v>
      </c>
      <c r="R37" s="101" t="e">
        <f t="shared" si="11"/>
        <v>#N/A</v>
      </c>
    </row>
    <row r="38" spans="2:18" ht="15">
      <c r="B38" s="104"/>
      <c r="C38" s="105"/>
      <c r="D38" s="106"/>
      <c r="G38" s="107"/>
      <c r="H38" s="107"/>
      <c r="I38" s="107"/>
      <c r="J38" s="107"/>
      <c r="K38" s="107"/>
      <c r="L38" s="107"/>
      <c r="M38" s="107"/>
      <c r="N38" s="107"/>
      <c r="O38" s="107"/>
      <c r="P38" s="107"/>
      <c r="Q38" s="107"/>
      <c r="R38" s="104"/>
    </row>
    <row r="39" spans="2:18" ht="15" hidden="1">
      <c r="B39" s="104"/>
      <c r="C39" s="105"/>
      <c r="D39" s="106"/>
      <c r="E39" s="108"/>
      <c r="G39" s="107"/>
      <c r="H39" s="107"/>
      <c r="I39" s="107"/>
      <c r="J39" s="107"/>
      <c r="K39" s="107"/>
      <c r="L39" s="107"/>
      <c r="M39" s="107"/>
      <c r="N39" s="107"/>
      <c r="O39" s="107"/>
      <c r="P39" s="107"/>
      <c r="Q39" s="107"/>
      <c r="R39" s="104"/>
    </row>
    <row r="40" ht="15" hidden="1"/>
    <row r="41" ht="15" hidden="1"/>
    <row r="42" ht="15.75" customHeight="1"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sheetData>
  <sheetProtection sheet="1" objects="1" scenarios="1" selectLockedCells="1" selectUnlockedCells="1"/>
  <mergeCells count="19">
    <mergeCell ref="F9:Q9"/>
    <mergeCell ref="F10:Q10"/>
    <mergeCell ref="F13:Q13"/>
    <mergeCell ref="B3:R3"/>
    <mergeCell ref="F4:Q4"/>
    <mergeCell ref="F5:Q5"/>
    <mergeCell ref="F6:Q6"/>
    <mergeCell ref="F7:Q7"/>
    <mergeCell ref="F8:Q8"/>
    <mergeCell ref="F14:Q14"/>
    <mergeCell ref="F16:Q16"/>
    <mergeCell ref="B35:R35"/>
    <mergeCell ref="F19:Q19"/>
    <mergeCell ref="B20:R20"/>
    <mergeCell ref="F23:Q23"/>
    <mergeCell ref="F24:Q24"/>
    <mergeCell ref="F25:Q25"/>
    <mergeCell ref="F27:Q27"/>
    <mergeCell ref="F17:Q17"/>
  </mergeCells>
  <hyperlinks>
    <hyperlink ref="T5" location="'Спр. инф.'!A3" display="справка"/>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T39"/>
  <sheetViews>
    <sheetView zoomScale="85" zoomScaleNormal="85" zoomScalePageLayoutView="0" workbookViewId="0" topLeftCell="A1">
      <pane ySplit="2" topLeftCell="A24" activePane="bottomLeft" state="frozen"/>
      <selection pane="topLeft" activeCell="J478" sqref="J478"/>
      <selection pane="bottomLeft" activeCell="J478" sqref="J478"/>
    </sheetView>
  </sheetViews>
  <sheetFormatPr defaultColWidth="0" defaultRowHeight="15" customHeight="1" zeroHeight="1" outlineLevelCol="1"/>
  <cols>
    <col min="1" max="1" width="2.421875" style="87" customWidth="1"/>
    <col min="2" max="2" width="4.28125" style="87" customWidth="1"/>
    <col min="3" max="3" width="43.7109375" style="87" customWidth="1"/>
    <col min="4" max="4" width="9.421875" style="87" customWidth="1"/>
    <col min="5" max="5" width="20.421875" style="87" customWidth="1"/>
    <col min="6" max="17" width="7.140625" style="88" customWidth="1" outlineLevel="1"/>
    <col min="18" max="18" width="8.421875" style="87" customWidth="1"/>
    <col min="19" max="19" width="2.28125" style="87" customWidth="1"/>
    <col min="20" max="20" width="36.140625" style="87" customWidth="1"/>
    <col min="21" max="16384" width="9.140625" style="87" hidden="1" customWidth="1"/>
  </cols>
  <sheetData>
    <row r="1" ht="15"/>
    <row r="2" spans="2:18" ht="15">
      <c r="B2" s="89" t="s">
        <v>0</v>
      </c>
      <c r="C2" s="89" t="s">
        <v>1</v>
      </c>
      <c r="D2" s="89" t="s">
        <v>2</v>
      </c>
      <c r="E2" s="89" t="s">
        <v>3</v>
      </c>
      <c r="F2" s="90" t="s">
        <v>4</v>
      </c>
      <c r="G2" s="90" t="s">
        <v>5</v>
      </c>
      <c r="H2" s="90" t="s">
        <v>6</v>
      </c>
      <c r="I2" s="90" t="s">
        <v>7</v>
      </c>
      <c r="J2" s="90" t="s">
        <v>8</v>
      </c>
      <c r="K2" s="90" t="s">
        <v>9</v>
      </c>
      <c r="L2" s="90" t="s">
        <v>10</v>
      </c>
      <c r="M2" s="90" t="s">
        <v>11</v>
      </c>
      <c r="N2" s="90" t="s">
        <v>12</v>
      </c>
      <c r="O2" s="90" t="s">
        <v>13</v>
      </c>
      <c r="P2" s="90" t="s">
        <v>14</v>
      </c>
      <c r="Q2" s="90" t="s">
        <v>15</v>
      </c>
      <c r="R2" s="89" t="s">
        <v>16</v>
      </c>
    </row>
    <row r="3" spans="2:18" ht="15">
      <c r="B3" s="283" t="s">
        <v>531</v>
      </c>
      <c r="C3" s="284"/>
      <c r="D3" s="284"/>
      <c r="E3" s="284"/>
      <c r="F3" s="284"/>
      <c r="G3" s="284"/>
      <c r="H3" s="284"/>
      <c r="I3" s="284"/>
      <c r="J3" s="284"/>
      <c r="K3" s="284"/>
      <c r="L3" s="284"/>
      <c r="M3" s="284"/>
      <c r="N3" s="284"/>
      <c r="O3" s="284"/>
      <c r="P3" s="284"/>
      <c r="Q3" s="284"/>
      <c r="R3" s="285"/>
    </row>
    <row r="4" spans="2:18" ht="30">
      <c r="B4" s="89">
        <v>1</v>
      </c>
      <c r="C4" s="91" t="s">
        <v>540</v>
      </c>
      <c r="D4" s="89" t="s">
        <v>28</v>
      </c>
      <c r="E4" s="89" t="s">
        <v>34</v>
      </c>
      <c r="F4" s="242" t="e">
        <f>F5*F6*F8*(F13-F14)*(1+F7)*10^-6</f>
        <v>#N/A</v>
      </c>
      <c r="G4" s="242"/>
      <c r="H4" s="242"/>
      <c r="I4" s="242"/>
      <c r="J4" s="242"/>
      <c r="K4" s="242"/>
      <c r="L4" s="242"/>
      <c r="M4" s="242"/>
      <c r="N4" s="242"/>
      <c r="O4" s="242"/>
      <c r="P4" s="242"/>
      <c r="Q4" s="242"/>
      <c r="R4" s="89" t="s">
        <v>22</v>
      </c>
    </row>
    <row r="5" spans="2:20" ht="30">
      <c r="B5" s="89">
        <f>B4+1</f>
        <v>2</v>
      </c>
      <c r="C5" s="91" t="s">
        <v>31</v>
      </c>
      <c r="D5" s="89" t="s">
        <v>22</v>
      </c>
      <c r="E5" s="89" t="s">
        <v>30</v>
      </c>
      <c r="F5" s="242" t="e">
        <f>HLOOKUP(F14,'Спр. инф.'!$B$6:$BF$11,6,0)</f>
        <v>#N/A</v>
      </c>
      <c r="G5" s="242"/>
      <c r="H5" s="242"/>
      <c r="I5" s="242"/>
      <c r="J5" s="242"/>
      <c r="K5" s="242"/>
      <c r="L5" s="242"/>
      <c r="M5" s="242"/>
      <c r="N5" s="242"/>
      <c r="O5" s="242"/>
      <c r="P5" s="242"/>
      <c r="Q5" s="242"/>
      <c r="R5" s="89" t="s">
        <v>22</v>
      </c>
      <c r="T5" s="92" t="s">
        <v>39</v>
      </c>
    </row>
    <row r="6" spans="2:18" ht="30">
      <c r="B6" s="89">
        <f aca="true" t="shared" si="0" ref="B6:B19">B5+1</f>
        <v>3</v>
      </c>
      <c r="C6" s="91" t="s">
        <v>539</v>
      </c>
      <c r="D6" s="89" t="s">
        <v>530</v>
      </c>
      <c r="E6" s="89" t="s">
        <v>32</v>
      </c>
      <c r="F6" s="282" t="e">
        <f>'Спр. инф.'!T21</f>
        <v>#DIV/0!</v>
      </c>
      <c r="G6" s="282"/>
      <c r="H6" s="282"/>
      <c r="I6" s="282"/>
      <c r="J6" s="282"/>
      <c r="K6" s="282"/>
      <c r="L6" s="282"/>
      <c r="M6" s="282"/>
      <c r="N6" s="282"/>
      <c r="O6" s="282"/>
      <c r="P6" s="282"/>
      <c r="Q6" s="282"/>
      <c r="R6" s="89"/>
    </row>
    <row r="7" spans="2:18" ht="45">
      <c r="B7" s="89">
        <f t="shared" si="0"/>
        <v>4</v>
      </c>
      <c r="C7" s="91" t="s">
        <v>570</v>
      </c>
      <c r="D7" s="89" t="s">
        <v>22</v>
      </c>
      <c r="E7" s="89"/>
      <c r="F7" s="242" t="e">
        <f>10^-2*SQRT(2*9.8*F10*(1-(273+F14)/(273+F13))+F9^2)</f>
        <v>#N/A</v>
      </c>
      <c r="G7" s="242"/>
      <c r="H7" s="242"/>
      <c r="I7" s="242"/>
      <c r="J7" s="242"/>
      <c r="K7" s="242"/>
      <c r="L7" s="242"/>
      <c r="M7" s="242"/>
      <c r="N7" s="242"/>
      <c r="O7" s="242"/>
      <c r="P7" s="242"/>
      <c r="Q7" s="242"/>
      <c r="R7" s="89" t="s">
        <v>22</v>
      </c>
    </row>
    <row r="8" spans="2:18" s="88" customFormat="1" ht="16.5">
      <c r="B8" s="90">
        <f t="shared" si="0"/>
        <v>5</v>
      </c>
      <c r="C8" s="91" t="s">
        <v>541</v>
      </c>
      <c r="D8" s="90" t="s">
        <v>21</v>
      </c>
      <c r="E8" s="90" t="s">
        <v>18</v>
      </c>
      <c r="F8" s="292">
        <f>'Исходная информация'!G57</f>
        <v>380</v>
      </c>
      <c r="G8" s="293"/>
      <c r="H8" s="293"/>
      <c r="I8" s="293"/>
      <c r="J8" s="293"/>
      <c r="K8" s="293"/>
      <c r="L8" s="293"/>
      <c r="M8" s="293"/>
      <c r="N8" s="293"/>
      <c r="O8" s="293"/>
      <c r="P8" s="293"/>
      <c r="Q8" s="293"/>
      <c r="R8" s="90" t="s">
        <v>22</v>
      </c>
    </row>
    <row r="9" spans="2:18" s="88" customFormat="1" ht="45">
      <c r="B9" s="90">
        <f t="shared" si="0"/>
        <v>6</v>
      </c>
      <c r="C9" s="93" t="s">
        <v>571</v>
      </c>
      <c r="D9" s="94" t="s">
        <v>572</v>
      </c>
      <c r="E9" s="94" t="s">
        <v>576</v>
      </c>
      <c r="F9" s="289" t="e">
        <f>IF(VLOOKUP('Исходная информация'!G10,Климатология!$F$8:$Y$476,19,0)="—",5,VLOOKUP('Исходная информация'!G10,Климатология!$F$8:$Y$476,19,0))</f>
        <v>#N/A</v>
      </c>
      <c r="G9" s="290"/>
      <c r="H9" s="290"/>
      <c r="I9" s="290"/>
      <c r="J9" s="290"/>
      <c r="K9" s="290"/>
      <c r="L9" s="290"/>
      <c r="M9" s="290"/>
      <c r="N9" s="290"/>
      <c r="O9" s="290"/>
      <c r="P9" s="290"/>
      <c r="Q9" s="291"/>
      <c r="R9" s="94"/>
    </row>
    <row r="10" spans="2:18" s="88" customFormat="1" ht="45">
      <c r="B10" s="90">
        <f t="shared" si="0"/>
        <v>7</v>
      </c>
      <c r="C10" s="93" t="s">
        <v>573</v>
      </c>
      <c r="D10" s="94" t="s">
        <v>574</v>
      </c>
      <c r="E10" s="94" t="s">
        <v>575</v>
      </c>
      <c r="F10" s="289">
        <v>3</v>
      </c>
      <c r="G10" s="290"/>
      <c r="H10" s="290"/>
      <c r="I10" s="290"/>
      <c r="J10" s="290"/>
      <c r="K10" s="290"/>
      <c r="L10" s="290"/>
      <c r="M10" s="290"/>
      <c r="N10" s="290"/>
      <c r="O10" s="290"/>
      <c r="P10" s="290"/>
      <c r="Q10" s="291"/>
      <c r="R10" s="94"/>
    </row>
    <row r="11" spans="2:18" s="96" customFormat="1" ht="28.5">
      <c r="B11" s="95">
        <f t="shared" si="0"/>
        <v>8</v>
      </c>
      <c r="C11" s="95" t="s">
        <v>532</v>
      </c>
      <c r="D11" s="95" t="s">
        <v>17</v>
      </c>
      <c r="E11" s="95"/>
      <c r="F11" s="95" t="e">
        <f>$F$4*($F$13-F15)/($F$13-$F$14)*F12*24*$F$16*F18*$F$19</f>
        <v>#N/A</v>
      </c>
      <c r="G11" s="95" t="e">
        <f aca="true" t="shared" si="1" ref="G11:Q11">$F$4*($F$13-G15)/($F$13-$F$14)*G12*24*$F$16*G18*$F$19</f>
        <v>#N/A</v>
      </c>
      <c r="H11" s="95" t="e">
        <f t="shared" si="1"/>
        <v>#N/A</v>
      </c>
      <c r="I11" s="95" t="e">
        <f t="shared" si="1"/>
        <v>#N/A</v>
      </c>
      <c r="J11" s="95" t="e">
        <f t="shared" si="1"/>
        <v>#N/A</v>
      </c>
      <c r="K11" s="95" t="e">
        <f t="shared" si="1"/>
        <v>#N/A</v>
      </c>
      <c r="L11" s="95" t="e">
        <f t="shared" si="1"/>
        <v>#N/A</v>
      </c>
      <c r="M11" s="95" t="e">
        <f t="shared" si="1"/>
        <v>#N/A</v>
      </c>
      <c r="N11" s="95" t="e">
        <f t="shared" si="1"/>
        <v>#N/A</v>
      </c>
      <c r="O11" s="95" t="e">
        <f t="shared" si="1"/>
        <v>#N/A</v>
      </c>
      <c r="P11" s="95" t="e">
        <f t="shared" si="1"/>
        <v>#N/A</v>
      </c>
      <c r="Q11" s="95" t="e">
        <f t="shared" si="1"/>
        <v>#N/A</v>
      </c>
      <c r="R11" s="95" t="e">
        <f>SUM(F11:Q11)</f>
        <v>#N/A</v>
      </c>
    </row>
    <row r="12" spans="2:18" s="88" customFormat="1" ht="30">
      <c r="B12" s="90">
        <f t="shared" si="0"/>
        <v>9</v>
      </c>
      <c r="C12" s="91" t="s">
        <v>33</v>
      </c>
      <c r="D12" s="90" t="s">
        <v>19</v>
      </c>
      <c r="E12" s="90" t="s">
        <v>18</v>
      </c>
      <c r="F12" s="143">
        <f>'Исходная информация'!G35</f>
        <v>31</v>
      </c>
      <c r="G12" s="143">
        <f>'Исходная информация'!H35</f>
        <v>28</v>
      </c>
      <c r="H12" s="143">
        <f>'Исходная информация'!I35</f>
        <v>31</v>
      </c>
      <c r="I12" s="143">
        <f>'Исходная информация'!J35</f>
        <v>30</v>
      </c>
      <c r="J12" s="143">
        <f>'Исходная информация'!K35</f>
        <v>5</v>
      </c>
      <c r="K12" s="143">
        <f>'Исходная информация'!L35</f>
        <v>0</v>
      </c>
      <c r="L12" s="143">
        <f>'Исходная информация'!M35</f>
        <v>0</v>
      </c>
      <c r="M12" s="143">
        <f>'Исходная информация'!N35</f>
        <v>0</v>
      </c>
      <c r="N12" s="143">
        <f>'Исходная информация'!O35</f>
        <v>0</v>
      </c>
      <c r="O12" s="143">
        <f>'Исходная информация'!P35</f>
        <v>18</v>
      </c>
      <c r="P12" s="143">
        <f>'Исходная информация'!Q35</f>
        <v>30</v>
      </c>
      <c r="Q12" s="143">
        <f>'Исходная информация'!R35</f>
        <v>31</v>
      </c>
      <c r="R12" s="90">
        <f>SUM(F12:Q12)</f>
        <v>204</v>
      </c>
    </row>
    <row r="13" spans="2:18" s="88" customFormat="1" ht="30">
      <c r="B13" s="90">
        <f t="shared" si="0"/>
        <v>10</v>
      </c>
      <c r="C13" s="91" t="s">
        <v>27</v>
      </c>
      <c r="D13" s="90" t="s">
        <v>20</v>
      </c>
      <c r="E13" s="90" t="s">
        <v>546</v>
      </c>
      <c r="F13" s="286" t="e">
        <f>VLOOKUP('Исходная информация'!G59,'Спр. инф.'!$B$87:$D$104,2,0)</f>
        <v>#N/A</v>
      </c>
      <c r="G13" s="287"/>
      <c r="H13" s="287"/>
      <c r="I13" s="287"/>
      <c r="J13" s="287"/>
      <c r="K13" s="287"/>
      <c r="L13" s="287"/>
      <c r="M13" s="287"/>
      <c r="N13" s="287"/>
      <c r="O13" s="287"/>
      <c r="P13" s="287"/>
      <c r="Q13" s="288"/>
      <c r="R13" s="90"/>
    </row>
    <row r="14" spans="2:18" s="88" customFormat="1" ht="45">
      <c r="B14" s="90">
        <f t="shared" si="0"/>
        <v>11</v>
      </c>
      <c r="C14" s="91" t="s">
        <v>25</v>
      </c>
      <c r="D14" s="90" t="s">
        <v>20</v>
      </c>
      <c r="E14" s="90" t="s">
        <v>26</v>
      </c>
      <c r="F14" s="242" t="e">
        <f>VLOOKUP('Исходная информация'!G10,Климатология!$F$8:$Y$476,5,0)</f>
        <v>#N/A</v>
      </c>
      <c r="G14" s="242"/>
      <c r="H14" s="242"/>
      <c r="I14" s="242"/>
      <c r="J14" s="242"/>
      <c r="K14" s="242"/>
      <c r="L14" s="242"/>
      <c r="M14" s="242"/>
      <c r="N14" s="242"/>
      <c r="O14" s="242"/>
      <c r="P14" s="242"/>
      <c r="Q14" s="242"/>
      <c r="R14" s="90" t="s">
        <v>22</v>
      </c>
    </row>
    <row r="15" spans="2:18" s="88" customFormat="1" ht="30">
      <c r="B15" s="90">
        <f t="shared" si="0"/>
        <v>12</v>
      </c>
      <c r="C15" s="91" t="s">
        <v>24</v>
      </c>
      <c r="D15" s="90" t="s">
        <v>20</v>
      </c>
      <c r="E15" s="90" t="s">
        <v>529</v>
      </c>
      <c r="F15" s="90">
        <f>'Финальный лист'!E8</f>
        <v>0</v>
      </c>
      <c r="G15" s="90">
        <f>'Финальный лист'!F8</f>
        <v>0</v>
      </c>
      <c r="H15" s="90">
        <f>'Финальный лист'!G8</f>
        <v>0</v>
      </c>
      <c r="I15" s="90">
        <f>'Финальный лист'!H8</f>
        <v>0</v>
      </c>
      <c r="J15" s="90">
        <f>'Финальный лист'!I8</f>
        <v>0</v>
      </c>
      <c r="K15" s="90">
        <f>'Финальный лист'!J8</f>
        <v>0</v>
      </c>
      <c r="L15" s="90">
        <f>'Финальный лист'!K8</f>
        <v>0</v>
      </c>
      <c r="M15" s="90">
        <f>'Финальный лист'!L8</f>
        <v>0</v>
      </c>
      <c r="N15" s="90">
        <f>'Финальный лист'!M8</f>
        <v>0</v>
      </c>
      <c r="O15" s="90">
        <f>'Финальный лист'!N8</f>
        <v>0</v>
      </c>
      <c r="P15" s="90">
        <f>'Финальный лист'!O8</f>
        <v>0</v>
      </c>
      <c r="Q15" s="90">
        <f>'Финальный лист'!P8</f>
        <v>0</v>
      </c>
      <c r="R15" s="90" t="s">
        <v>22</v>
      </c>
    </row>
    <row r="16" spans="2:18" s="88" customFormat="1" ht="75">
      <c r="B16" s="90">
        <f t="shared" si="0"/>
        <v>13</v>
      </c>
      <c r="C16" s="91" t="s">
        <v>533</v>
      </c>
      <c r="D16" s="90" t="s">
        <v>22</v>
      </c>
      <c r="E16" s="90" t="s">
        <v>592</v>
      </c>
      <c r="F16" s="289">
        <f>1-0.25*F17</f>
        <v>1</v>
      </c>
      <c r="G16" s="290"/>
      <c r="H16" s="290"/>
      <c r="I16" s="290"/>
      <c r="J16" s="290"/>
      <c r="K16" s="290"/>
      <c r="L16" s="290"/>
      <c r="M16" s="290"/>
      <c r="N16" s="290"/>
      <c r="O16" s="290"/>
      <c r="P16" s="290"/>
      <c r="Q16" s="291"/>
      <c r="R16" s="90" t="s">
        <v>22</v>
      </c>
    </row>
    <row r="17" spans="2:18" s="88" customFormat="1" ht="30">
      <c r="B17" s="90">
        <f t="shared" si="0"/>
        <v>14</v>
      </c>
      <c r="C17" s="91" t="s">
        <v>534</v>
      </c>
      <c r="D17" s="90" t="s">
        <v>22</v>
      </c>
      <c r="E17" s="90" t="s">
        <v>18</v>
      </c>
      <c r="F17" s="286">
        <f>'Исходная информация'!G62</f>
        <v>0</v>
      </c>
      <c r="G17" s="287"/>
      <c r="H17" s="287"/>
      <c r="I17" s="287"/>
      <c r="J17" s="287"/>
      <c r="K17" s="287"/>
      <c r="L17" s="287"/>
      <c r="M17" s="287"/>
      <c r="N17" s="287"/>
      <c r="O17" s="287"/>
      <c r="P17" s="287"/>
      <c r="Q17" s="288"/>
      <c r="R17" s="90" t="s">
        <v>22</v>
      </c>
    </row>
    <row r="18" spans="2:18" s="88" customFormat="1" ht="60">
      <c r="B18" s="90">
        <f t="shared" si="0"/>
        <v>15</v>
      </c>
      <c r="C18" s="93" t="s">
        <v>589</v>
      </c>
      <c r="D18" s="94" t="s">
        <v>22</v>
      </c>
      <c r="E18" s="94" t="s">
        <v>590</v>
      </c>
      <c r="F18" s="97">
        <f>_xlfn.IFERROR(IF(($F$13-'Финальный лист'!E8)/('Исходная информация'!G34-'Финальный лист'!E8)&lt;1,1,($F$13-'Финальный лист'!E8)/('Исходная информация'!G60-'Финальный лист'!E8)),1)</f>
        <v>1</v>
      </c>
      <c r="G18" s="97">
        <f>_xlfn.IFERROR(IF(($F$13-'Финальный лист'!F8)/('Исходная информация'!H34-'Финальный лист'!F8)&lt;1,1,($F$13-'Финальный лист'!F8)/('Исходная информация'!H60-'Финальный лист'!F8)),1)</f>
        <v>1</v>
      </c>
      <c r="H18" s="97">
        <f>_xlfn.IFERROR(IF(($F$13-'Финальный лист'!G8)/('Исходная информация'!I34-'Финальный лист'!G8)&lt;1,1,($F$13-'Финальный лист'!G8)/('Исходная информация'!I60-'Финальный лист'!G8)),1)</f>
        <v>1</v>
      </c>
      <c r="I18" s="97">
        <f>_xlfn.IFERROR(IF(($F$13-'Финальный лист'!H8)/('Исходная информация'!J34-'Финальный лист'!H8)&lt;1,1,($F$13-'Финальный лист'!H8)/('Исходная информация'!J60-'Финальный лист'!H8)),1)</f>
        <v>1</v>
      </c>
      <c r="J18" s="97">
        <f>_xlfn.IFERROR(IF(($F$13-'Финальный лист'!I8)/('Исходная информация'!K34-'Финальный лист'!I8)&lt;1,1,($F$13-'Финальный лист'!I8)/('Исходная информация'!K60-'Финальный лист'!I8)),1)</f>
        <v>1</v>
      </c>
      <c r="K18" s="97">
        <f>_xlfn.IFERROR(IF(($F$13-'Финальный лист'!J8)/('Исходная информация'!L34-'Финальный лист'!J8)&lt;1,1,($F$13-'Финальный лист'!J8)/('Исходная информация'!L60-'Финальный лист'!J8)),1)</f>
        <v>1</v>
      </c>
      <c r="L18" s="97">
        <f>_xlfn.IFERROR(IF(($F$13-'Финальный лист'!K8)/('Исходная информация'!M34-'Финальный лист'!K8)&lt;1,1,($F$13-'Финальный лист'!K8)/('Исходная информация'!M60-'Финальный лист'!K8)),1)</f>
        <v>1</v>
      </c>
      <c r="M18" s="97">
        <f>_xlfn.IFERROR(IF(($F$13-'Финальный лист'!L8)/('Исходная информация'!N34-'Финальный лист'!L8)&lt;1,1,($F$13-'Финальный лист'!L8)/('Исходная информация'!N60-'Финальный лист'!L8)),1)</f>
        <v>1</v>
      </c>
      <c r="N18" s="97">
        <f>_xlfn.IFERROR(IF(($F$13-'Финальный лист'!M8)/('Исходная информация'!O34-'Финальный лист'!M8)&lt;1,1,($F$13-'Финальный лист'!M8)/('Исходная информация'!O60-'Финальный лист'!M8)),1)</f>
        <v>1</v>
      </c>
      <c r="O18" s="97">
        <f>_xlfn.IFERROR(IF(($F$13-'Финальный лист'!N8)/('Исходная информация'!P34-'Финальный лист'!N8)&lt;1,1,($F$13-'Финальный лист'!N8)/('Исходная информация'!P60-'Финальный лист'!N8)),1)</f>
        <v>1</v>
      </c>
      <c r="P18" s="97">
        <f>_xlfn.IFERROR(IF(($F$13-'Финальный лист'!O8)/('Исходная информация'!Q34-'Финальный лист'!O8)&lt;1,1,($F$13-'Финальный лист'!O8)/('Исходная информация'!Q60-'Финальный лист'!O8)),1)</f>
        <v>1</v>
      </c>
      <c r="Q18" s="97">
        <f>_xlfn.IFERROR(IF(($F$13-'Финальный лист'!P8)/('Исходная информация'!R34-'Финальный лист'!P8)&lt;1,1,($F$13-'Финальный лист'!P8)/('Исходная информация'!R60-'Финальный лист'!P8)),1)</f>
        <v>1</v>
      </c>
      <c r="R18" s="94" t="s">
        <v>22</v>
      </c>
    </row>
    <row r="19" spans="2:18" s="88" customFormat="1" ht="75">
      <c r="B19" s="90">
        <f t="shared" si="0"/>
        <v>16</v>
      </c>
      <c r="C19" s="93" t="s">
        <v>609</v>
      </c>
      <c r="D19" s="94" t="s">
        <v>22</v>
      </c>
      <c r="E19" s="94" t="s">
        <v>610</v>
      </c>
      <c r="F19" s="278" t="e">
        <f>1+(0.45*('Спр. инф.'!K123-1))</f>
        <v>#N/A</v>
      </c>
      <c r="G19" s="279"/>
      <c r="H19" s="279"/>
      <c r="I19" s="279"/>
      <c r="J19" s="279"/>
      <c r="K19" s="279"/>
      <c r="L19" s="279"/>
      <c r="M19" s="279"/>
      <c r="N19" s="279"/>
      <c r="O19" s="279"/>
      <c r="P19" s="279"/>
      <c r="Q19" s="280"/>
      <c r="R19" s="94" t="s">
        <v>22</v>
      </c>
    </row>
    <row r="20" spans="2:18" ht="15">
      <c r="B20" s="283" t="s">
        <v>535</v>
      </c>
      <c r="C20" s="284"/>
      <c r="D20" s="284"/>
      <c r="E20" s="284"/>
      <c r="F20" s="284"/>
      <c r="G20" s="284"/>
      <c r="H20" s="284"/>
      <c r="I20" s="284"/>
      <c r="J20" s="284"/>
      <c r="K20" s="284"/>
      <c r="L20" s="284"/>
      <c r="M20" s="284"/>
      <c r="N20" s="284"/>
      <c r="O20" s="284"/>
      <c r="P20" s="284"/>
      <c r="Q20" s="284"/>
      <c r="R20" s="285"/>
    </row>
    <row r="21" spans="2:18" ht="30">
      <c r="B21" s="89">
        <v>17</v>
      </c>
      <c r="C21" s="98" t="s">
        <v>536</v>
      </c>
      <c r="D21" s="89" t="s">
        <v>19</v>
      </c>
      <c r="E21" s="90" t="s">
        <v>18</v>
      </c>
      <c r="F21" s="116">
        <f>'Исходная информация'!G63</f>
        <v>20</v>
      </c>
      <c r="G21" s="116">
        <f>'Исходная информация'!H63</f>
        <v>24</v>
      </c>
      <c r="H21" s="116">
        <f>'Исходная информация'!I63</f>
        <v>26</v>
      </c>
      <c r="I21" s="116">
        <f>'Исходная информация'!J63</f>
        <v>25</v>
      </c>
      <c r="J21" s="116">
        <f>'Исходная информация'!K63</f>
        <v>5</v>
      </c>
      <c r="K21" s="116">
        <f>'Исходная информация'!L63</f>
        <v>0</v>
      </c>
      <c r="L21" s="116">
        <f>'Исходная информация'!M63</f>
        <v>0</v>
      </c>
      <c r="M21" s="116">
        <f>'Исходная информация'!N63</f>
        <v>0</v>
      </c>
      <c r="N21" s="116">
        <f>'Исходная информация'!O63</f>
        <v>0</v>
      </c>
      <c r="O21" s="116">
        <f>'Исходная информация'!P63</f>
        <v>12</v>
      </c>
      <c r="P21" s="116">
        <f>'Исходная информация'!Q63</f>
        <v>26</v>
      </c>
      <c r="Q21" s="116">
        <f>'Исходная информация'!R63</f>
        <v>26</v>
      </c>
      <c r="R21" s="89">
        <f>SUM(F21:Q21)</f>
        <v>164</v>
      </c>
    </row>
    <row r="22" spans="2:18" s="88" customFormat="1" ht="30">
      <c r="B22" s="90">
        <f>B21+1</f>
        <v>18</v>
      </c>
      <c r="C22" s="99" t="s">
        <v>33</v>
      </c>
      <c r="D22" s="90" t="s">
        <v>19</v>
      </c>
      <c r="E22" s="90" t="s">
        <v>18</v>
      </c>
      <c r="F22" s="116">
        <f>'Исходная информация'!G61</f>
        <v>31</v>
      </c>
      <c r="G22" s="116">
        <f>'Исходная информация'!H61</f>
        <v>28</v>
      </c>
      <c r="H22" s="116">
        <f>'Исходная информация'!I61</f>
        <v>31</v>
      </c>
      <c r="I22" s="116">
        <f>'Исходная информация'!J61</f>
        <v>30</v>
      </c>
      <c r="J22" s="116">
        <f>'Исходная информация'!K61</f>
        <v>5</v>
      </c>
      <c r="K22" s="116">
        <f>'Исходная информация'!L61</f>
        <v>0</v>
      </c>
      <c r="L22" s="116">
        <f>'Исходная информация'!M61</f>
        <v>0</v>
      </c>
      <c r="M22" s="116">
        <f>'Исходная информация'!N61</f>
        <v>0</v>
      </c>
      <c r="N22" s="116">
        <f>'Исходная информация'!O61</f>
        <v>0</v>
      </c>
      <c r="O22" s="116">
        <f>'Исходная информация'!P61</f>
        <v>18</v>
      </c>
      <c r="P22" s="116">
        <f>'Исходная информация'!Q61</f>
        <v>30</v>
      </c>
      <c r="Q22" s="116">
        <f>'Исходная информация'!R61</f>
        <v>31</v>
      </c>
      <c r="R22" s="90">
        <f>SUM(F22:Q22)</f>
        <v>204</v>
      </c>
    </row>
    <row r="23" spans="2:18" s="88" customFormat="1" ht="15">
      <c r="B23" s="90">
        <f aca="true" t="shared" si="2" ref="B23:B34">B22+1</f>
        <v>19</v>
      </c>
      <c r="C23" s="99" t="s">
        <v>527</v>
      </c>
      <c r="D23" s="90" t="s">
        <v>528</v>
      </c>
      <c r="E23" s="90" t="s">
        <v>18</v>
      </c>
      <c r="F23" s="286">
        <f>'Исходная информация'!G64</f>
        <v>7</v>
      </c>
      <c r="G23" s="287"/>
      <c r="H23" s="287"/>
      <c r="I23" s="287"/>
      <c r="J23" s="287"/>
      <c r="K23" s="287"/>
      <c r="L23" s="287"/>
      <c r="M23" s="287"/>
      <c r="N23" s="287"/>
      <c r="O23" s="287"/>
      <c r="P23" s="287"/>
      <c r="Q23" s="288"/>
      <c r="R23" s="90" t="s">
        <v>22</v>
      </c>
    </row>
    <row r="24" spans="2:18" s="88" customFormat="1" ht="30">
      <c r="B24" s="90">
        <f t="shared" si="2"/>
        <v>20</v>
      </c>
      <c r="C24" s="99" t="s">
        <v>27</v>
      </c>
      <c r="D24" s="90" t="s">
        <v>20</v>
      </c>
      <c r="E24" s="90" t="s">
        <v>546</v>
      </c>
      <c r="F24" s="289" t="e">
        <f>F13</f>
        <v>#N/A</v>
      </c>
      <c r="G24" s="290"/>
      <c r="H24" s="290"/>
      <c r="I24" s="290"/>
      <c r="J24" s="290"/>
      <c r="K24" s="290"/>
      <c r="L24" s="290"/>
      <c r="M24" s="290"/>
      <c r="N24" s="290"/>
      <c r="O24" s="290"/>
      <c r="P24" s="290"/>
      <c r="Q24" s="291"/>
      <c r="R24" s="90"/>
    </row>
    <row r="25" spans="2:18" s="88" customFormat="1" ht="30">
      <c r="B25" s="90">
        <f t="shared" si="2"/>
        <v>21</v>
      </c>
      <c r="C25" s="99" t="s">
        <v>537</v>
      </c>
      <c r="D25" s="90" t="s">
        <v>20</v>
      </c>
      <c r="E25" s="90" t="s">
        <v>546</v>
      </c>
      <c r="F25" s="286" t="e">
        <f>VLOOKUP('Исходная информация'!G59,'Спр. инф.'!$B$87:$D$104,3,0)</f>
        <v>#N/A</v>
      </c>
      <c r="G25" s="287"/>
      <c r="H25" s="287"/>
      <c r="I25" s="287"/>
      <c r="J25" s="287"/>
      <c r="K25" s="287"/>
      <c r="L25" s="287"/>
      <c r="M25" s="287"/>
      <c r="N25" s="287"/>
      <c r="O25" s="287"/>
      <c r="P25" s="287"/>
      <c r="Q25" s="288"/>
      <c r="R25" s="90" t="s">
        <v>22</v>
      </c>
    </row>
    <row r="26" spans="2:18" s="88" customFormat="1" ht="30">
      <c r="B26" s="90">
        <f t="shared" si="2"/>
        <v>22</v>
      </c>
      <c r="C26" s="91" t="s">
        <v>24</v>
      </c>
      <c r="D26" s="90" t="s">
        <v>20</v>
      </c>
      <c r="E26" s="90" t="s">
        <v>529</v>
      </c>
      <c r="F26" s="90">
        <f>'Финальный лист'!E8</f>
        <v>0</v>
      </c>
      <c r="G26" s="90">
        <f>'Финальный лист'!F8</f>
        <v>0</v>
      </c>
      <c r="H26" s="90">
        <f>'Финальный лист'!G8</f>
        <v>0</v>
      </c>
      <c r="I26" s="90">
        <f>'Финальный лист'!H8</f>
        <v>0</v>
      </c>
      <c r="J26" s="90">
        <f>'Финальный лист'!I8</f>
        <v>0</v>
      </c>
      <c r="K26" s="90">
        <f>'Финальный лист'!J8</f>
        <v>0</v>
      </c>
      <c r="L26" s="90">
        <f>'Финальный лист'!K8</f>
        <v>0</v>
      </c>
      <c r="M26" s="90">
        <f>'Финальный лист'!L8</f>
        <v>0</v>
      </c>
      <c r="N26" s="90">
        <f>'Финальный лист'!M8</f>
        <v>0</v>
      </c>
      <c r="O26" s="90">
        <f>'Финальный лист'!N8</f>
        <v>0</v>
      </c>
      <c r="P26" s="90">
        <f>'Финальный лист'!O8</f>
        <v>0</v>
      </c>
      <c r="Q26" s="90">
        <f>'Финальный лист'!P8</f>
        <v>0</v>
      </c>
      <c r="R26" s="90" t="s">
        <v>22</v>
      </c>
    </row>
    <row r="27" spans="2:18" s="88" customFormat="1" ht="45">
      <c r="B27" s="90">
        <f t="shared" si="2"/>
        <v>23</v>
      </c>
      <c r="C27" s="91" t="s">
        <v>25</v>
      </c>
      <c r="D27" s="90" t="s">
        <v>20</v>
      </c>
      <c r="E27" s="90" t="s">
        <v>26</v>
      </c>
      <c r="F27" s="242" t="e">
        <f>VLOOKUP('Исходная информация'!G10,Климатология!$F$8:$Y$476,5,0)</f>
        <v>#N/A</v>
      </c>
      <c r="G27" s="242"/>
      <c r="H27" s="242"/>
      <c r="I27" s="242"/>
      <c r="J27" s="242"/>
      <c r="K27" s="242"/>
      <c r="L27" s="242"/>
      <c r="M27" s="242"/>
      <c r="N27" s="242"/>
      <c r="O27" s="242"/>
      <c r="P27" s="242"/>
      <c r="Q27" s="242"/>
      <c r="R27" s="90" t="s">
        <v>22</v>
      </c>
    </row>
    <row r="28" spans="2:18" ht="30">
      <c r="B28" s="89">
        <f t="shared" si="2"/>
        <v>24</v>
      </c>
      <c r="C28" s="100" t="s">
        <v>542</v>
      </c>
      <c r="D28" s="89" t="s">
        <v>528</v>
      </c>
      <c r="E28" s="89"/>
      <c r="F28" s="90">
        <f>F21*$F$23</f>
        <v>140</v>
      </c>
      <c r="G28" s="90">
        <f aca="true" t="shared" si="3" ref="G28:Q28">G21*$F$23</f>
        <v>168</v>
      </c>
      <c r="H28" s="90">
        <f t="shared" si="3"/>
        <v>182</v>
      </c>
      <c r="I28" s="90">
        <f t="shared" si="3"/>
        <v>175</v>
      </c>
      <c r="J28" s="90">
        <f t="shared" si="3"/>
        <v>35</v>
      </c>
      <c r="K28" s="90">
        <f t="shared" si="3"/>
        <v>0</v>
      </c>
      <c r="L28" s="90">
        <f t="shared" si="3"/>
        <v>0</v>
      </c>
      <c r="M28" s="90">
        <f t="shared" si="3"/>
        <v>0</v>
      </c>
      <c r="N28" s="90">
        <f t="shared" si="3"/>
        <v>0</v>
      </c>
      <c r="O28" s="90">
        <f t="shared" si="3"/>
        <v>84</v>
      </c>
      <c r="P28" s="90">
        <f t="shared" si="3"/>
        <v>182</v>
      </c>
      <c r="Q28" s="90">
        <f t="shared" si="3"/>
        <v>182</v>
      </c>
      <c r="R28" s="89">
        <f aca="true" t="shared" si="4" ref="R28:R34">SUM(F28:Q28)</f>
        <v>1148</v>
      </c>
    </row>
    <row r="29" spans="2:18" ht="30">
      <c r="B29" s="89">
        <f t="shared" si="2"/>
        <v>25</v>
      </c>
      <c r="C29" s="100" t="s">
        <v>543</v>
      </c>
      <c r="D29" s="89" t="s">
        <v>528</v>
      </c>
      <c r="E29" s="89"/>
      <c r="F29" s="90">
        <f>F22*24-F28-F30</f>
        <v>544</v>
      </c>
      <c r="G29" s="90">
        <f aca="true" t="shared" si="5" ref="G29:Q29">G22*24-G28-G30</f>
        <v>432</v>
      </c>
      <c r="H29" s="90">
        <f t="shared" si="5"/>
        <v>484</v>
      </c>
      <c r="I29" s="90">
        <f t="shared" si="5"/>
        <v>470</v>
      </c>
      <c r="J29" s="90">
        <f t="shared" si="5"/>
        <v>70</v>
      </c>
      <c r="K29" s="90">
        <f t="shared" si="5"/>
        <v>0</v>
      </c>
      <c r="L29" s="90">
        <f t="shared" si="5"/>
        <v>0</v>
      </c>
      <c r="M29" s="90">
        <f t="shared" si="5"/>
        <v>0</v>
      </c>
      <c r="N29" s="90">
        <f t="shared" si="5"/>
        <v>0</v>
      </c>
      <c r="O29" s="90">
        <f t="shared" si="5"/>
        <v>312</v>
      </c>
      <c r="P29" s="90">
        <f t="shared" si="5"/>
        <v>460</v>
      </c>
      <c r="Q29" s="90">
        <f t="shared" si="5"/>
        <v>484</v>
      </c>
      <c r="R29" s="89">
        <f t="shared" si="4"/>
        <v>3256</v>
      </c>
    </row>
    <row r="30" spans="2:18" s="88" customFormat="1" ht="30">
      <c r="B30" s="90">
        <f t="shared" si="2"/>
        <v>26</v>
      </c>
      <c r="C30" s="93" t="s">
        <v>625</v>
      </c>
      <c r="D30" s="94" t="s">
        <v>528</v>
      </c>
      <c r="E30" s="94"/>
      <c r="F30" s="94">
        <f>F21*'Финальный лист'!$Q$9</f>
        <v>60</v>
      </c>
      <c r="G30" s="94">
        <f>G21*'Финальный лист'!$Q$9</f>
        <v>72</v>
      </c>
      <c r="H30" s="94">
        <f>H21*'Финальный лист'!$Q$9</f>
        <v>78</v>
      </c>
      <c r="I30" s="94">
        <f>I21*'Финальный лист'!$Q$9</f>
        <v>75</v>
      </c>
      <c r="J30" s="94">
        <f>J21*'Финальный лист'!$Q$9</f>
        <v>15</v>
      </c>
      <c r="K30" s="94">
        <f>K21*'Финальный лист'!$Q$9</f>
        <v>0</v>
      </c>
      <c r="L30" s="94">
        <f>L21*'Финальный лист'!$Q$9</f>
        <v>0</v>
      </c>
      <c r="M30" s="94">
        <f>M21*'Финальный лист'!$Q$9</f>
        <v>0</v>
      </c>
      <c r="N30" s="94">
        <f>N21*'Финальный лист'!$Q$9</f>
        <v>0</v>
      </c>
      <c r="O30" s="94">
        <f>O21*'Финальный лист'!$Q$9</f>
        <v>36</v>
      </c>
      <c r="P30" s="94">
        <f>P21*'Финальный лист'!$Q$9</f>
        <v>78</v>
      </c>
      <c r="Q30" s="94">
        <f>Q21*'Финальный лист'!$Q$9</f>
        <v>78</v>
      </c>
      <c r="R30" s="94">
        <f>SUM(F30:Q30)</f>
        <v>492</v>
      </c>
    </row>
    <row r="31" spans="2:18" s="88" customFormat="1" ht="30">
      <c r="B31" s="90">
        <f t="shared" si="2"/>
        <v>27</v>
      </c>
      <c r="C31" s="91" t="s">
        <v>538</v>
      </c>
      <c r="D31" s="90" t="s">
        <v>17</v>
      </c>
      <c r="E31" s="90" t="s">
        <v>35</v>
      </c>
      <c r="F31" s="90" t="e">
        <f aca="true" t="shared" si="6" ref="F31:Q31">$F$4*($F$24-F26)/($F$24-$F$27)*$F$16*F28*F18*$F$19</f>
        <v>#N/A</v>
      </c>
      <c r="G31" s="90" t="e">
        <f t="shared" si="6"/>
        <v>#N/A</v>
      </c>
      <c r="H31" s="90" t="e">
        <f t="shared" si="6"/>
        <v>#N/A</v>
      </c>
      <c r="I31" s="90" t="e">
        <f t="shared" si="6"/>
        <v>#N/A</v>
      </c>
      <c r="J31" s="90" t="e">
        <f t="shared" si="6"/>
        <v>#N/A</v>
      </c>
      <c r="K31" s="90" t="e">
        <f t="shared" si="6"/>
        <v>#N/A</v>
      </c>
      <c r="L31" s="90" t="e">
        <f t="shared" si="6"/>
        <v>#N/A</v>
      </c>
      <c r="M31" s="90" t="e">
        <f t="shared" si="6"/>
        <v>#N/A</v>
      </c>
      <c r="N31" s="90" t="e">
        <f t="shared" si="6"/>
        <v>#N/A</v>
      </c>
      <c r="O31" s="90" t="e">
        <f t="shared" si="6"/>
        <v>#N/A</v>
      </c>
      <c r="P31" s="90" t="e">
        <f t="shared" si="6"/>
        <v>#N/A</v>
      </c>
      <c r="Q31" s="90" t="e">
        <f t="shared" si="6"/>
        <v>#N/A</v>
      </c>
      <c r="R31" s="90" t="e">
        <f t="shared" si="4"/>
        <v>#N/A</v>
      </c>
    </row>
    <row r="32" spans="2:18" s="88" customFormat="1" ht="30">
      <c r="B32" s="90">
        <f t="shared" si="2"/>
        <v>28</v>
      </c>
      <c r="C32" s="91" t="s">
        <v>624</v>
      </c>
      <c r="D32" s="90" t="s">
        <v>17</v>
      </c>
      <c r="E32" s="90" t="s">
        <v>35</v>
      </c>
      <c r="F32" s="90" t="e">
        <f aca="true" t="shared" si="7" ref="F32:Q32">$F$4*($F$25-F26)/($F$24-$F$27)*$F$16*F29*F18*$F$19</f>
        <v>#N/A</v>
      </c>
      <c r="G32" s="90" t="e">
        <f t="shared" si="7"/>
        <v>#N/A</v>
      </c>
      <c r="H32" s="90" t="e">
        <f t="shared" si="7"/>
        <v>#N/A</v>
      </c>
      <c r="I32" s="90" t="e">
        <f t="shared" si="7"/>
        <v>#N/A</v>
      </c>
      <c r="J32" s="90" t="e">
        <f t="shared" si="7"/>
        <v>#N/A</v>
      </c>
      <c r="K32" s="90" t="e">
        <f t="shared" si="7"/>
        <v>#N/A</v>
      </c>
      <c r="L32" s="90" t="e">
        <f t="shared" si="7"/>
        <v>#N/A</v>
      </c>
      <c r="M32" s="90" t="e">
        <f t="shared" si="7"/>
        <v>#N/A</v>
      </c>
      <c r="N32" s="90" t="e">
        <f t="shared" si="7"/>
        <v>#N/A</v>
      </c>
      <c r="O32" s="90" t="e">
        <f t="shared" si="7"/>
        <v>#N/A</v>
      </c>
      <c r="P32" s="90" t="e">
        <f t="shared" si="7"/>
        <v>#N/A</v>
      </c>
      <c r="Q32" s="90" t="e">
        <f t="shared" si="7"/>
        <v>#N/A</v>
      </c>
      <c r="R32" s="90" t="e">
        <f t="shared" si="4"/>
        <v>#N/A</v>
      </c>
    </row>
    <row r="33" spans="2:18" s="88" customFormat="1" ht="30">
      <c r="B33" s="90">
        <f t="shared" si="2"/>
        <v>29</v>
      </c>
      <c r="C33" s="93" t="s">
        <v>626</v>
      </c>
      <c r="D33" s="90" t="s">
        <v>17</v>
      </c>
      <c r="E33" s="90" t="s">
        <v>35</v>
      </c>
      <c r="F33" s="90" t="e">
        <f aca="true" t="shared" si="8" ref="F33:Q33">$F$4*($F$24-F26)/($F$24-$F$27)*$F$16*F30*F18*$F$19</f>
        <v>#N/A</v>
      </c>
      <c r="G33" s="90" t="e">
        <f t="shared" si="8"/>
        <v>#N/A</v>
      </c>
      <c r="H33" s="90" t="e">
        <f t="shared" si="8"/>
        <v>#N/A</v>
      </c>
      <c r="I33" s="90" t="e">
        <f t="shared" si="8"/>
        <v>#N/A</v>
      </c>
      <c r="J33" s="90" t="e">
        <f t="shared" si="8"/>
        <v>#N/A</v>
      </c>
      <c r="K33" s="90" t="e">
        <f t="shared" si="8"/>
        <v>#N/A</v>
      </c>
      <c r="L33" s="90" t="e">
        <f t="shared" si="8"/>
        <v>#N/A</v>
      </c>
      <c r="M33" s="90" t="e">
        <f t="shared" si="8"/>
        <v>#N/A</v>
      </c>
      <c r="N33" s="90" t="e">
        <f t="shared" si="8"/>
        <v>#N/A</v>
      </c>
      <c r="O33" s="90" t="e">
        <f t="shared" si="8"/>
        <v>#N/A</v>
      </c>
      <c r="P33" s="90" t="e">
        <f t="shared" si="8"/>
        <v>#N/A</v>
      </c>
      <c r="Q33" s="90" t="e">
        <f t="shared" si="8"/>
        <v>#N/A</v>
      </c>
      <c r="R33" s="94" t="e">
        <f>SUM(F33:Q33)</f>
        <v>#N/A</v>
      </c>
    </row>
    <row r="34" spans="2:18" s="88" customFormat="1" ht="42.75">
      <c r="B34" s="95">
        <f t="shared" si="2"/>
        <v>30</v>
      </c>
      <c r="C34" s="101" t="s">
        <v>545</v>
      </c>
      <c r="D34" s="95" t="s">
        <v>17</v>
      </c>
      <c r="E34" s="95"/>
      <c r="F34" s="95" t="e">
        <f>SUM(F31:F33)</f>
        <v>#N/A</v>
      </c>
      <c r="G34" s="95" t="e">
        <f aca="true" t="shared" si="9" ref="G34:Q34">SUM(G31:G33)</f>
        <v>#N/A</v>
      </c>
      <c r="H34" s="95" t="e">
        <f t="shared" si="9"/>
        <v>#N/A</v>
      </c>
      <c r="I34" s="95" t="e">
        <f t="shared" si="9"/>
        <v>#N/A</v>
      </c>
      <c r="J34" s="95" t="e">
        <f t="shared" si="9"/>
        <v>#N/A</v>
      </c>
      <c r="K34" s="95" t="e">
        <f t="shared" si="9"/>
        <v>#N/A</v>
      </c>
      <c r="L34" s="95" t="e">
        <f t="shared" si="9"/>
        <v>#N/A</v>
      </c>
      <c r="M34" s="95" t="e">
        <f t="shared" si="9"/>
        <v>#N/A</v>
      </c>
      <c r="N34" s="95" t="e">
        <f t="shared" si="9"/>
        <v>#N/A</v>
      </c>
      <c r="O34" s="95" t="e">
        <f t="shared" si="9"/>
        <v>#N/A</v>
      </c>
      <c r="P34" s="95" t="e">
        <f t="shared" si="9"/>
        <v>#N/A</v>
      </c>
      <c r="Q34" s="95" t="e">
        <f t="shared" si="9"/>
        <v>#N/A</v>
      </c>
      <c r="R34" s="95" t="e">
        <f t="shared" si="4"/>
        <v>#N/A</v>
      </c>
    </row>
    <row r="35" spans="2:18" s="88" customFormat="1" ht="15">
      <c r="B35" s="281" t="s">
        <v>544</v>
      </c>
      <c r="C35" s="281"/>
      <c r="D35" s="281"/>
      <c r="E35" s="281"/>
      <c r="F35" s="281"/>
      <c r="G35" s="281"/>
      <c r="H35" s="281"/>
      <c r="I35" s="281"/>
      <c r="J35" s="281"/>
      <c r="K35" s="281"/>
      <c r="L35" s="281"/>
      <c r="M35" s="281"/>
      <c r="N35" s="281"/>
      <c r="O35" s="281"/>
      <c r="P35" s="281"/>
      <c r="Q35" s="281"/>
      <c r="R35" s="281"/>
    </row>
    <row r="36" spans="2:18" s="103" customFormat="1" ht="28.5">
      <c r="B36" s="102">
        <v>31</v>
      </c>
      <c r="C36" s="101" t="str">
        <f>C11</f>
        <v>Нормативное потребление тепловой энергии на нужды отопления,</v>
      </c>
      <c r="D36" s="95" t="str">
        <f>D11</f>
        <v>Гкал</v>
      </c>
      <c r="E36" s="101"/>
      <c r="F36" s="101" t="e">
        <f aca="true" t="shared" si="10" ref="F36:R36">F11</f>
        <v>#N/A</v>
      </c>
      <c r="G36" s="101" t="e">
        <f t="shared" si="10"/>
        <v>#N/A</v>
      </c>
      <c r="H36" s="101" t="e">
        <f t="shared" si="10"/>
        <v>#N/A</v>
      </c>
      <c r="I36" s="101" t="e">
        <f t="shared" si="10"/>
        <v>#N/A</v>
      </c>
      <c r="J36" s="101" t="e">
        <f t="shared" si="10"/>
        <v>#N/A</v>
      </c>
      <c r="K36" s="101" t="e">
        <f t="shared" si="10"/>
        <v>#N/A</v>
      </c>
      <c r="L36" s="101" t="e">
        <f t="shared" si="10"/>
        <v>#N/A</v>
      </c>
      <c r="M36" s="101" t="e">
        <f t="shared" si="10"/>
        <v>#N/A</v>
      </c>
      <c r="N36" s="101" t="e">
        <f t="shared" si="10"/>
        <v>#N/A</v>
      </c>
      <c r="O36" s="101" t="e">
        <f t="shared" si="10"/>
        <v>#N/A</v>
      </c>
      <c r="P36" s="101" t="e">
        <f t="shared" si="10"/>
        <v>#N/A</v>
      </c>
      <c r="Q36" s="101" t="e">
        <f t="shared" si="10"/>
        <v>#N/A</v>
      </c>
      <c r="R36" s="101" t="e">
        <f t="shared" si="10"/>
        <v>#N/A</v>
      </c>
    </row>
    <row r="37" spans="2:18" s="103" customFormat="1" ht="42.75">
      <c r="B37" s="102">
        <f>B36+1</f>
        <v>32</v>
      </c>
      <c r="C37" s="101" t="s">
        <v>545</v>
      </c>
      <c r="D37" s="95" t="str">
        <f>D34</f>
        <v>Гкал</v>
      </c>
      <c r="E37" s="101"/>
      <c r="F37" s="101" t="e">
        <f aca="true" t="shared" si="11" ref="F37:R37">F34</f>
        <v>#N/A</v>
      </c>
      <c r="G37" s="101" t="e">
        <f t="shared" si="11"/>
        <v>#N/A</v>
      </c>
      <c r="H37" s="101" t="e">
        <f t="shared" si="11"/>
        <v>#N/A</v>
      </c>
      <c r="I37" s="101" t="e">
        <f t="shared" si="11"/>
        <v>#N/A</v>
      </c>
      <c r="J37" s="101" t="e">
        <f t="shared" si="11"/>
        <v>#N/A</v>
      </c>
      <c r="K37" s="101" t="e">
        <f t="shared" si="11"/>
        <v>#N/A</v>
      </c>
      <c r="L37" s="101" t="e">
        <f t="shared" si="11"/>
        <v>#N/A</v>
      </c>
      <c r="M37" s="101" t="e">
        <f t="shared" si="11"/>
        <v>#N/A</v>
      </c>
      <c r="N37" s="101" t="e">
        <f t="shared" si="11"/>
        <v>#N/A</v>
      </c>
      <c r="O37" s="101" t="e">
        <f t="shared" si="11"/>
        <v>#N/A</v>
      </c>
      <c r="P37" s="101" t="e">
        <f t="shared" si="11"/>
        <v>#N/A</v>
      </c>
      <c r="Q37" s="101" t="e">
        <f t="shared" si="11"/>
        <v>#N/A</v>
      </c>
      <c r="R37" s="101" t="e">
        <f t="shared" si="11"/>
        <v>#N/A</v>
      </c>
    </row>
    <row r="38" spans="2:18" ht="15">
      <c r="B38" s="104"/>
      <c r="C38" s="105"/>
      <c r="D38" s="106"/>
      <c r="G38" s="107"/>
      <c r="H38" s="107"/>
      <c r="I38" s="107"/>
      <c r="J38" s="107"/>
      <c r="K38" s="107"/>
      <c r="L38" s="107"/>
      <c r="M38" s="107"/>
      <c r="N38" s="107"/>
      <c r="O38" s="107"/>
      <c r="P38" s="107"/>
      <c r="Q38" s="107"/>
      <c r="R38" s="104"/>
    </row>
    <row r="39" spans="2:18" ht="15" hidden="1">
      <c r="B39" s="104"/>
      <c r="C39" s="105"/>
      <c r="D39" s="106"/>
      <c r="E39" s="108"/>
      <c r="G39" s="107"/>
      <c r="H39" s="107"/>
      <c r="I39" s="107"/>
      <c r="J39" s="107"/>
      <c r="K39" s="107"/>
      <c r="L39" s="107"/>
      <c r="M39" s="107"/>
      <c r="N39" s="107"/>
      <c r="O39" s="107"/>
      <c r="P39" s="107"/>
      <c r="Q39" s="107"/>
      <c r="R39" s="104"/>
    </row>
    <row r="40" ht="15" hidden="1"/>
    <row r="41" ht="15" hidden="1"/>
    <row r="42" ht="15.75" customHeight="1"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sheetData>
  <sheetProtection sheet="1" objects="1" scenarios="1" selectLockedCells="1" selectUnlockedCells="1"/>
  <mergeCells count="19">
    <mergeCell ref="F9:Q9"/>
    <mergeCell ref="F10:Q10"/>
    <mergeCell ref="F13:Q13"/>
    <mergeCell ref="B3:R3"/>
    <mergeCell ref="F4:Q4"/>
    <mergeCell ref="F5:Q5"/>
    <mergeCell ref="F6:Q6"/>
    <mergeCell ref="F7:Q7"/>
    <mergeCell ref="F8:Q8"/>
    <mergeCell ref="F14:Q14"/>
    <mergeCell ref="F16:Q16"/>
    <mergeCell ref="B35:R35"/>
    <mergeCell ref="F19:Q19"/>
    <mergeCell ref="B20:R20"/>
    <mergeCell ref="F23:Q23"/>
    <mergeCell ref="F24:Q24"/>
    <mergeCell ref="F25:Q25"/>
    <mergeCell ref="F27:Q27"/>
    <mergeCell ref="F17:Q17"/>
  </mergeCells>
  <hyperlinks>
    <hyperlink ref="T5" location="'Спр. инф.'!A3" display="справка"/>
  </hyperlink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2:T39"/>
  <sheetViews>
    <sheetView zoomScale="85" zoomScaleNormal="85" zoomScalePageLayoutView="0" workbookViewId="0" topLeftCell="A1">
      <pane ySplit="2" topLeftCell="A15" activePane="bottomLeft" state="frozen"/>
      <selection pane="topLeft" activeCell="J478" sqref="J478"/>
      <selection pane="bottomLeft" activeCell="J478" sqref="J478"/>
    </sheetView>
  </sheetViews>
  <sheetFormatPr defaultColWidth="0" defaultRowHeight="15" customHeight="1" zeroHeight="1" outlineLevelCol="1"/>
  <cols>
    <col min="1" max="1" width="2.421875" style="87" customWidth="1"/>
    <col min="2" max="2" width="4.28125" style="87" customWidth="1"/>
    <col min="3" max="3" width="43.7109375" style="87" customWidth="1"/>
    <col min="4" max="4" width="9.421875" style="87" customWidth="1"/>
    <col min="5" max="5" width="20.421875" style="87" customWidth="1"/>
    <col min="6" max="17" width="7.140625" style="88" customWidth="1" outlineLevel="1"/>
    <col min="18" max="18" width="8.421875" style="87" customWidth="1"/>
    <col min="19" max="19" width="2.28125" style="87" customWidth="1"/>
    <col min="20" max="20" width="36.140625" style="87" customWidth="1"/>
    <col min="21" max="16384" width="9.140625" style="87" hidden="1" customWidth="1"/>
  </cols>
  <sheetData>
    <row r="1" ht="15"/>
    <row r="2" spans="2:18" ht="15">
      <c r="B2" s="89" t="s">
        <v>0</v>
      </c>
      <c r="C2" s="89" t="s">
        <v>1</v>
      </c>
      <c r="D2" s="89" t="s">
        <v>2</v>
      </c>
      <c r="E2" s="89" t="s">
        <v>3</v>
      </c>
      <c r="F2" s="90" t="s">
        <v>4</v>
      </c>
      <c r="G2" s="90" t="s">
        <v>5</v>
      </c>
      <c r="H2" s="90" t="s">
        <v>6</v>
      </c>
      <c r="I2" s="90" t="s">
        <v>7</v>
      </c>
      <c r="J2" s="90" t="s">
        <v>8</v>
      </c>
      <c r="K2" s="90" t="s">
        <v>9</v>
      </c>
      <c r="L2" s="90" t="s">
        <v>10</v>
      </c>
      <c r="M2" s="90" t="s">
        <v>11</v>
      </c>
      <c r="N2" s="90" t="s">
        <v>12</v>
      </c>
      <c r="O2" s="90" t="s">
        <v>13</v>
      </c>
      <c r="P2" s="90" t="s">
        <v>14</v>
      </c>
      <c r="Q2" s="90" t="s">
        <v>15</v>
      </c>
      <c r="R2" s="89" t="s">
        <v>16</v>
      </c>
    </row>
    <row r="3" spans="2:18" ht="15">
      <c r="B3" s="283" t="s">
        <v>531</v>
      </c>
      <c r="C3" s="284"/>
      <c r="D3" s="284"/>
      <c r="E3" s="284"/>
      <c r="F3" s="284"/>
      <c r="G3" s="284"/>
      <c r="H3" s="284"/>
      <c r="I3" s="284"/>
      <c r="J3" s="284"/>
      <c r="K3" s="284"/>
      <c r="L3" s="284"/>
      <c r="M3" s="284"/>
      <c r="N3" s="284"/>
      <c r="O3" s="284"/>
      <c r="P3" s="284"/>
      <c r="Q3" s="284"/>
      <c r="R3" s="285"/>
    </row>
    <row r="4" spans="2:18" ht="30">
      <c r="B4" s="89">
        <v>1</v>
      </c>
      <c r="C4" s="91" t="s">
        <v>540</v>
      </c>
      <c r="D4" s="89" t="s">
        <v>28</v>
      </c>
      <c r="E4" s="89" t="s">
        <v>34</v>
      </c>
      <c r="F4" s="242" t="e">
        <f>F5*F6*F8*(F13-F14)*(1+F7)*10^-6</f>
        <v>#N/A</v>
      </c>
      <c r="G4" s="242"/>
      <c r="H4" s="242"/>
      <c r="I4" s="242"/>
      <c r="J4" s="242"/>
      <c r="K4" s="242"/>
      <c r="L4" s="242"/>
      <c r="M4" s="242"/>
      <c r="N4" s="242"/>
      <c r="O4" s="242"/>
      <c r="P4" s="242"/>
      <c r="Q4" s="242"/>
      <c r="R4" s="89" t="s">
        <v>22</v>
      </c>
    </row>
    <row r="5" spans="2:20" ht="30">
      <c r="B5" s="89">
        <f>B4+1</f>
        <v>2</v>
      </c>
      <c r="C5" s="91" t="s">
        <v>31</v>
      </c>
      <c r="D5" s="89" t="s">
        <v>22</v>
      </c>
      <c r="E5" s="89" t="s">
        <v>30</v>
      </c>
      <c r="F5" s="242" t="e">
        <f>HLOOKUP(F14,'Спр. инф.'!$B$6:$BF$11,6,0)</f>
        <v>#N/A</v>
      </c>
      <c r="G5" s="242"/>
      <c r="H5" s="242"/>
      <c r="I5" s="242"/>
      <c r="J5" s="242"/>
      <c r="K5" s="242"/>
      <c r="L5" s="242"/>
      <c r="M5" s="242"/>
      <c r="N5" s="242"/>
      <c r="O5" s="242"/>
      <c r="P5" s="242"/>
      <c r="Q5" s="242"/>
      <c r="R5" s="89" t="s">
        <v>22</v>
      </c>
      <c r="T5" s="92" t="s">
        <v>39</v>
      </c>
    </row>
    <row r="6" spans="2:18" ht="30">
      <c r="B6" s="89">
        <f aca="true" t="shared" si="0" ref="B6:B19">B5+1</f>
        <v>3</v>
      </c>
      <c r="C6" s="91" t="s">
        <v>539</v>
      </c>
      <c r="D6" s="89" t="s">
        <v>530</v>
      </c>
      <c r="E6" s="89" t="s">
        <v>32</v>
      </c>
      <c r="F6" s="282" t="e">
        <f>'Спр. инф.'!T22</f>
        <v>#DIV/0!</v>
      </c>
      <c r="G6" s="282"/>
      <c r="H6" s="282"/>
      <c r="I6" s="282"/>
      <c r="J6" s="282"/>
      <c r="K6" s="282"/>
      <c r="L6" s="282"/>
      <c r="M6" s="282"/>
      <c r="N6" s="282"/>
      <c r="O6" s="282"/>
      <c r="P6" s="282"/>
      <c r="Q6" s="282"/>
      <c r="R6" s="89"/>
    </row>
    <row r="7" spans="2:18" ht="45">
      <c r="B7" s="89">
        <f t="shared" si="0"/>
        <v>4</v>
      </c>
      <c r="C7" s="91" t="s">
        <v>570</v>
      </c>
      <c r="D7" s="89" t="s">
        <v>22</v>
      </c>
      <c r="E7" s="89"/>
      <c r="F7" s="242" t="e">
        <f>10^-2*SQRT(2*9.8*F10*(1-(273+F14)/(273+F13))+F9^2)</f>
        <v>#N/A</v>
      </c>
      <c r="G7" s="242"/>
      <c r="H7" s="242"/>
      <c r="I7" s="242"/>
      <c r="J7" s="242"/>
      <c r="K7" s="242"/>
      <c r="L7" s="242"/>
      <c r="M7" s="242"/>
      <c r="N7" s="242"/>
      <c r="O7" s="242"/>
      <c r="P7" s="242"/>
      <c r="Q7" s="242"/>
      <c r="R7" s="89" t="s">
        <v>22</v>
      </c>
    </row>
    <row r="8" spans="2:18" s="88" customFormat="1" ht="16.5">
      <c r="B8" s="90">
        <f t="shared" si="0"/>
        <v>5</v>
      </c>
      <c r="C8" s="91" t="s">
        <v>541</v>
      </c>
      <c r="D8" s="90" t="s">
        <v>21</v>
      </c>
      <c r="E8" s="90" t="s">
        <v>18</v>
      </c>
      <c r="F8" s="292">
        <f>'Исходная информация'!G70</f>
        <v>0</v>
      </c>
      <c r="G8" s="293"/>
      <c r="H8" s="293"/>
      <c r="I8" s="293"/>
      <c r="J8" s="293"/>
      <c r="K8" s="293"/>
      <c r="L8" s="293"/>
      <c r="M8" s="293"/>
      <c r="N8" s="293"/>
      <c r="O8" s="293"/>
      <c r="P8" s="293"/>
      <c r="Q8" s="293"/>
      <c r="R8" s="90" t="s">
        <v>22</v>
      </c>
    </row>
    <row r="9" spans="2:18" s="88" customFormat="1" ht="45">
      <c r="B9" s="90">
        <f t="shared" si="0"/>
        <v>6</v>
      </c>
      <c r="C9" s="93" t="s">
        <v>571</v>
      </c>
      <c r="D9" s="94" t="s">
        <v>572</v>
      </c>
      <c r="E9" s="94" t="s">
        <v>576</v>
      </c>
      <c r="F9" s="289" t="e">
        <f>IF(VLOOKUP('Исходная информация'!G10,Климатология!$F$8:$Y$476,19,0)="—",5,VLOOKUP('Исходная информация'!G10,Климатология!$F$8:$Y$476,19,0))</f>
        <v>#N/A</v>
      </c>
      <c r="G9" s="290"/>
      <c r="H9" s="290"/>
      <c r="I9" s="290"/>
      <c r="J9" s="290"/>
      <c r="K9" s="290"/>
      <c r="L9" s="290"/>
      <c r="M9" s="290"/>
      <c r="N9" s="290"/>
      <c r="O9" s="290"/>
      <c r="P9" s="290"/>
      <c r="Q9" s="291"/>
      <c r="R9" s="94"/>
    </row>
    <row r="10" spans="2:18" s="88" customFormat="1" ht="45">
      <c r="B10" s="90">
        <f t="shared" si="0"/>
        <v>7</v>
      </c>
      <c r="C10" s="93" t="s">
        <v>573</v>
      </c>
      <c r="D10" s="94" t="s">
        <v>574</v>
      </c>
      <c r="E10" s="94" t="s">
        <v>575</v>
      </c>
      <c r="F10" s="289">
        <v>3</v>
      </c>
      <c r="G10" s="290"/>
      <c r="H10" s="290"/>
      <c r="I10" s="290"/>
      <c r="J10" s="290"/>
      <c r="K10" s="290"/>
      <c r="L10" s="290"/>
      <c r="M10" s="290"/>
      <c r="N10" s="290"/>
      <c r="O10" s="290"/>
      <c r="P10" s="290"/>
      <c r="Q10" s="291"/>
      <c r="R10" s="94"/>
    </row>
    <row r="11" spans="2:18" s="96" customFormat="1" ht="28.5">
      <c r="B11" s="95">
        <f t="shared" si="0"/>
        <v>8</v>
      </c>
      <c r="C11" s="95" t="s">
        <v>532</v>
      </c>
      <c r="D11" s="95" t="s">
        <v>17</v>
      </c>
      <c r="E11" s="95"/>
      <c r="F11" s="95" t="e">
        <f>$F$4*($F$13-F15)/($F$13-$F$14)*F12*24*$F$16*F18*$F$19</f>
        <v>#N/A</v>
      </c>
      <c r="G11" s="95" t="e">
        <f aca="true" t="shared" si="1" ref="G11:Q11">$F$4*($F$13-G15)/($F$13-$F$14)*G12*24*$F$16*G18*$F$19</f>
        <v>#N/A</v>
      </c>
      <c r="H11" s="95" t="e">
        <f t="shared" si="1"/>
        <v>#N/A</v>
      </c>
      <c r="I11" s="95" t="e">
        <f t="shared" si="1"/>
        <v>#N/A</v>
      </c>
      <c r="J11" s="95" t="e">
        <f t="shared" si="1"/>
        <v>#N/A</v>
      </c>
      <c r="K11" s="95" t="e">
        <f t="shared" si="1"/>
        <v>#N/A</v>
      </c>
      <c r="L11" s="95" t="e">
        <f t="shared" si="1"/>
        <v>#N/A</v>
      </c>
      <c r="M11" s="95" t="e">
        <f t="shared" si="1"/>
        <v>#N/A</v>
      </c>
      <c r="N11" s="95" t="e">
        <f t="shared" si="1"/>
        <v>#N/A</v>
      </c>
      <c r="O11" s="95" t="e">
        <f t="shared" si="1"/>
        <v>#N/A</v>
      </c>
      <c r="P11" s="95" t="e">
        <f t="shared" si="1"/>
        <v>#N/A</v>
      </c>
      <c r="Q11" s="95" t="e">
        <f t="shared" si="1"/>
        <v>#N/A</v>
      </c>
      <c r="R11" s="95" t="e">
        <f>SUM(F11:Q11)</f>
        <v>#N/A</v>
      </c>
    </row>
    <row r="12" spans="2:18" s="88" customFormat="1" ht="30">
      <c r="B12" s="90">
        <f t="shared" si="0"/>
        <v>9</v>
      </c>
      <c r="C12" s="91" t="s">
        <v>33</v>
      </c>
      <c r="D12" s="90" t="s">
        <v>19</v>
      </c>
      <c r="E12" s="90" t="s">
        <v>18</v>
      </c>
      <c r="F12" s="143">
        <f>'Исходная информация'!G35</f>
        <v>31</v>
      </c>
      <c r="G12" s="143">
        <f>'Исходная информация'!H35</f>
        <v>28</v>
      </c>
      <c r="H12" s="143">
        <f>'Исходная информация'!I35</f>
        <v>31</v>
      </c>
      <c r="I12" s="143">
        <f>'Исходная информация'!J35</f>
        <v>30</v>
      </c>
      <c r="J12" s="143">
        <f>'Исходная информация'!K35</f>
        <v>5</v>
      </c>
      <c r="K12" s="143">
        <f>'Исходная информация'!L35</f>
        <v>0</v>
      </c>
      <c r="L12" s="143">
        <f>'Исходная информация'!M35</f>
        <v>0</v>
      </c>
      <c r="M12" s="143">
        <f>'Исходная информация'!N35</f>
        <v>0</v>
      </c>
      <c r="N12" s="143">
        <f>'Исходная информация'!O35</f>
        <v>0</v>
      </c>
      <c r="O12" s="143">
        <f>'Исходная информация'!P35</f>
        <v>18</v>
      </c>
      <c r="P12" s="143">
        <f>'Исходная информация'!Q35</f>
        <v>30</v>
      </c>
      <c r="Q12" s="143">
        <f>'Исходная информация'!R35</f>
        <v>31</v>
      </c>
      <c r="R12" s="90">
        <f>SUM(F12:Q12)</f>
        <v>204</v>
      </c>
    </row>
    <row r="13" spans="2:18" s="88" customFormat="1" ht="30">
      <c r="B13" s="90">
        <f t="shared" si="0"/>
        <v>10</v>
      </c>
      <c r="C13" s="91" t="s">
        <v>27</v>
      </c>
      <c r="D13" s="90" t="s">
        <v>20</v>
      </c>
      <c r="E13" s="90" t="s">
        <v>546</v>
      </c>
      <c r="F13" s="286" t="e">
        <f>VLOOKUP('Исходная информация'!G72,'Спр. инф.'!$B$87:$D$104,2,0)</f>
        <v>#N/A</v>
      </c>
      <c r="G13" s="287"/>
      <c r="H13" s="287"/>
      <c r="I13" s="287"/>
      <c r="J13" s="287"/>
      <c r="K13" s="287"/>
      <c r="L13" s="287"/>
      <c r="M13" s="287"/>
      <c r="N13" s="287"/>
      <c r="O13" s="287"/>
      <c r="P13" s="287"/>
      <c r="Q13" s="288"/>
      <c r="R13" s="90"/>
    </row>
    <row r="14" spans="2:18" s="88" customFormat="1" ht="45">
      <c r="B14" s="90">
        <f t="shared" si="0"/>
        <v>11</v>
      </c>
      <c r="C14" s="91" t="s">
        <v>25</v>
      </c>
      <c r="D14" s="90" t="s">
        <v>20</v>
      </c>
      <c r="E14" s="90" t="s">
        <v>26</v>
      </c>
      <c r="F14" s="242" t="e">
        <f>VLOOKUP('Исходная информация'!G10,Климатология!$F$8:$Y$476,5,0)</f>
        <v>#N/A</v>
      </c>
      <c r="G14" s="242"/>
      <c r="H14" s="242"/>
      <c r="I14" s="242"/>
      <c r="J14" s="242"/>
      <c r="K14" s="242"/>
      <c r="L14" s="242"/>
      <c r="M14" s="242"/>
      <c r="N14" s="242"/>
      <c r="O14" s="242"/>
      <c r="P14" s="242"/>
      <c r="Q14" s="242"/>
      <c r="R14" s="90" t="s">
        <v>22</v>
      </c>
    </row>
    <row r="15" spans="2:18" s="88" customFormat="1" ht="30">
      <c r="B15" s="90">
        <f t="shared" si="0"/>
        <v>12</v>
      </c>
      <c r="C15" s="91" t="s">
        <v>24</v>
      </c>
      <c r="D15" s="90" t="s">
        <v>20</v>
      </c>
      <c r="E15" s="90" t="s">
        <v>529</v>
      </c>
      <c r="F15" s="90">
        <f>'Финальный лист'!E8</f>
        <v>0</v>
      </c>
      <c r="G15" s="90">
        <f>'Финальный лист'!F8</f>
        <v>0</v>
      </c>
      <c r="H15" s="90">
        <f>'Финальный лист'!G8</f>
        <v>0</v>
      </c>
      <c r="I15" s="90">
        <f>'Финальный лист'!H8</f>
        <v>0</v>
      </c>
      <c r="J15" s="90">
        <f>'Финальный лист'!I8</f>
        <v>0</v>
      </c>
      <c r="K15" s="90">
        <f>'Финальный лист'!J8</f>
        <v>0</v>
      </c>
      <c r="L15" s="90">
        <f>'Финальный лист'!K8</f>
        <v>0</v>
      </c>
      <c r="M15" s="90">
        <f>'Финальный лист'!L8</f>
        <v>0</v>
      </c>
      <c r="N15" s="90">
        <f>'Финальный лист'!M8</f>
        <v>0</v>
      </c>
      <c r="O15" s="90">
        <f>'Финальный лист'!N8</f>
        <v>0</v>
      </c>
      <c r="P15" s="90">
        <f>'Финальный лист'!O8</f>
        <v>0</v>
      </c>
      <c r="Q15" s="90">
        <f>'Финальный лист'!P8</f>
        <v>0</v>
      </c>
      <c r="R15" s="90" t="s">
        <v>22</v>
      </c>
    </row>
    <row r="16" spans="2:18" s="88" customFormat="1" ht="75">
      <c r="B16" s="90">
        <f t="shared" si="0"/>
        <v>13</v>
      </c>
      <c r="C16" s="91" t="s">
        <v>533</v>
      </c>
      <c r="D16" s="90" t="s">
        <v>22</v>
      </c>
      <c r="E16" s="90" t="s">
        <v>592</v>
      </c>
      <c r="F16" s="289">
        <f>1-0.25*F17</f>
        <v>1</v>
      </c>
      <c r="G16" s="290"/>
      <c r="H16" s="290"/>
      <c r="I16" s="290"/>
      <c r="J16" s="290"/>
      <c r="K16" s="290"/>
      <c r="L16" s="290"/>
      <c r="M16" s="290"/>
      <c r="N16" s="290"/>
      <c r="O16" s="290"/>
      <c r="P16" s="290"/>
      <c r="Q16" s="291"/>
      <c r="R16" s="90" t="s">
        <v>22</v>
      </c>
    </row>
    <row r="17" spans="2:18" s="88" customFormat="1" ht="30">
      <c r="B17" s="90">
        <f t="shared" si="0"/>
        <v>14</v>
      </c>
      <c r="C17" s="91" t="s">
        <v>534</v>
      </c>
      <c r="D17" s="90" t="s">
        <v>22</v>
      </c>
      <c r="E17" s="90" t="s">
        <v>18</v>
      </c>
      <c r="F17" s="298">
        <f>'Исходная информация'!G75</f>
        <v>0</v>
      </c>
      <c r="G17" s="299"/>
      <c r="H17" s="299"/>
      <c r="I17" s="299"/>
      <c r="J17" s="299"/>
      <c r="K17" s="299"/>
      <c r="L17" s="299"/>
      <c r="M17" s="299"/>
      <c r="N17" s="299"/>
      <c r="O17" s="299"/>
      <c r="P17" s="299"/>
      <c r="Q17" s="300"/>
      <c r="R17" s="90" t="s">
        <v>22</v>
      </c>
    </row>
    <row r="18" spans="2:18" s="88" customFormat="1" ht="60">
      <c r="B18" s="90">
        <f t="shared" si="0"/>
        <v>15</v>
      </c>
      <c r="C18" s="93" t="s">
        <v>589</v>
      </c>
      <c r="D18" s="94" t="s">
        <v>22</v>
      </c>
      <c r="E18" s="94" t="s">
        <v>590</v>
      </c>
      <c r="F18" s="97">
        <f>_xlfn.IFERROR(IF(($F$13-'Финальный лист'!E8)/('Исходная информация'!G34-'Финальный лист'!E8)&lt;1,1,($F$13-'Финальный лист'!E8)/('Исходная информация'!G73-'Финальный лист'!E8)),1)</f>
        <v>1</v>
      </c>
      <c r="G18" s="97">
        <f>_xlfn.IFERROR(IF(($F$13-'Финальный лист'!F8)/('Исходная информация'!H34-'Финальный лист'!F8)&lt;1,1,($F$13-'Финальный лист'!F8)/('Исходная информация'!H73-'Финальный лист'!F8)),1)</f>
        <v>1</v>
      </c>
      <c r="H18" s="97">
        <f>_xlfn.IFERROR(IF(($F$13-'Финальный лист'!G8)/('Исходная информация'!I34-'Финальный лист'!G8)&lt;1,1,($F$13-'Финальный лист'!G8)/('Исходная информация'!I73-'Финальный лист'!G8)),1)</f>
        <v>1</v>
      </c>
      <c r="I18" s="97">
        <f>_xlfn.IFERROR(IF(($F$13-'Финальный лист'!H8)/('Исходная информация'!J34-'Финальный лист'!H8)&lt;1,1,($F$13-'Финальный лист'!H8)/('Исходная информация'!J73-'Финальный лист'!H8)),1)</f>
        <v>1</v>
      </c>
      <c r="J18" s="97">
        <f>_xlfn.IFERROR(IF(($F$13-'Финальный лист'!I8)/('Исходная информация'!K34-'Финальный лист'!I8)&lt;1,1,($F$13-'Финальный лист'!I8)/('Исходная информация'!K73-'Финальный лист'!I8)),1)</f>
        <v>1</v>
      </c>
      <c r="K18" s="97">
        <f>_xlfn.IFERROR(IF(($F$13-'Финальный лист'!J8)/('Исходная информация'!L34-'Финальный лист'!J8)&lt;1,1,($F$13-'Финальный лист'!J8)/('Исходная информация'!L73-'Финальный лист'!J8)),1)</f>
        <v>1</v>
      </c>
      <c r="L18" s="97">
        <f>_xlfn.IFERROR(IF(($F$13-'Финальный лист'!K8)/('Исходная информация'!M34-'Финальный лист'!K8)&lt;1,1,($F$13-'Финальный лист'!K8)/('Исходная информация'!M73-'Финальный лист'!K8)),1)</f>
        <v>1</v>
      </c>
      <c r="M18" s="97">
        <f>_xlfn.IFERROR(IF(($F$13-'Финальный лист'!L8)/('Исходная информация'!N34-'Финальный лист'!L8)&lt;1,1,($F$13-'Финальный лист'!L8)/('Исходная информация'!N73-'Финальный лист'!L8)),1)</f>
        <v>1</v>
      </c>
      <c r="N18" s="97">
        <f>_xlfn.IFERROR(IF(($F$13-'Финальный лист'!M8)/('Исходная информация'!O34-'Финальный лист'!M8)&lt;1,1,($F$13-'Финальный лист'!M8)/('Исходная информация'!O73-'Финальный лист'!M8)),1)</f>
        <v>1</v>
      </c>
      <c r="O18" s="97">
        <f>_xlfn.IFERROR(IF(($F$13-'Финальный лист'!N8)/('Исходная информация'!P34-'Финальный лист'!N8)&lt;1,1,($F$13-'Финальный лист'!N8)/('Исходная информация'!P73-'Финальный лист'!N8)),1)</f>
        <v>1</v>
      </c>
      <c r="P18" s="97">
        <f>_xlfn.IFERROR(IF(($F$13-'Финальный лист'!O8)/('Исходная информация'!Q34-'Финальный лист'!O8)&lt;1,1,($F$13-'Финальный лист'!O8)/('Исходная информация'!Q73-'Финальный лист'!O8)),1)</f>
        <v>1</v>
      </c>
      <c r="Q18" s="97">
        <f>_xlfn.IFERROR(IF(($F$13-'Финальный лист'!P8)/('Исходная информация'!R34-'Финальный лист'!P8)&lt;1,1,($F$13-'Финальный лист'!P8)/('Исходная информация'!R73-'Финальный лист'!P8)),1)</f>
        <v>1</v>
      </c>
      <c r="R18" s="94" t="s">
        <v>22</v>
      </c>
    </row>
    <row r="19" spans="2:18" s="88" customFormat="1" ht="75">
      <c r="B19" s="90">
        <f t="shared" si="0"/>
        <v>16</v>
      </c>
      <c r="C19" s="93" t="s">
        <v>609</v>
      </c>
      <c r="D19" s="94" t="s">
        <v>22</v>
      </c>
      <c r="E19" s="94" t="s">
        <v>610</v>
      </c>
      <c r="F19" s="278" t="e">
        <f>1+(0.45*('Спр. инф.'!K124-1))</f>
        <v>#N/A</v>
      </c>
      <c r="G19" s="279"/>
      <c r="H19" s="279"/>
      <c r="I19" s="279"/>
      <c r="J19" s="279"/>
      <c r="K19" s="279"/>
      <c r="L19" s="279"/>
      <c r="M19" s="279"/>
      <c r="N19" s="279"/>
      <c r="O19" s="279"/>
      <c r="P19" s="279"/>
      <c r="Q19" s="280"/>
      <c r="R19" s="94" t="s">
        <v>22</v>
      </c>
    </row>
    <row r="20" spans="2:18" ht="15">
      <c r="B20" s="283" t="s">
        <v>535</v>
      </c>
      <c r="C20" s="284"/>
      <c r="D20" s="284"/>
      <c r="E20" s="284"/>
      <c r="F20" s="284"/>
      <c r="G20" s="284"/>
      <c r="H20" s="284"/>
      <c r="I20" s="284"/>
      <c r="J20" s="284"/>
      <c r="K20" s="284"/>
      <c r="L20" s="284"/>
      <c r="M20" s="284"/>
      <c r="N20" s="284"/>
      <c r="O20" s="284"/>
      <c r="P20" s="284"/>
      <c r="Q20" s="284"/>
      <c r="R20" s="285"/>
    </row>
    <row r="21" spans="2:18" ht="30">
      <c r="B21" s="89">
        <v>17</v>
      </c>
      <c r="C21" s="98" t="s">
        <v>536</v>
      </c>
      <c r="D21" s="89" t="s">
        <v>19</v>
      </c>
      <c r="E21" s="90" t="s">
        <v>18</v>
      </c>
      <c r="F21" s="116">
        <f>'Исходная информация'!G76</f>
        <v>0</v>
      </c>
      <c r="G21" s="116">
        <f>'Исходная информация'!H76</f>
        <v>0</v>
      </c>
      <c r="H21" s="116">
        <f>'Исходная информация'!I76</f>
        <v>0</v>
      </c>
      <c r="I21" s="116">
        <f>'Исходная информация'!J76</f>
        <v>0</v>
      </c>
      <c r="J21" s="116">
        <f>'Исходная информация'!K76</f>
        <v>0</v>
      </c>
      <c r="K21" s="116">
        <f>'Исходная информация'!L76</f>
        <v>0</v>
      </c>
      <c r="L21" s="116">
        <f>'Исходная информация'!M76</f>
        <v>0</v>
      </c>
      <c r="M21" s="116">
        <f>'Исходная информация'!N76</f>
        <v>0</v>
      </c>
      <c r="N21" s="116">
        <f>'Исходная информация'!O76</f>
        <v>0</v>
      </c>
      <c r="O21" s="116">
        <f>'Исходная информация'!P76</f>
        <v>0</v>
      </c>
      <c r="P21" s="116">
        <f>'Исходная информация'!Q76</f>
        <v>0</v>
      </c>
      <c r="Q21" s="116">
        <f>'Исходная информация'!R76</f>
        <v>0</v>
      </c>
      <c r="R21" s="89">
        <f>SUM(F21:Q21)</f>
        <v>0</v>
      </c>
    </row>
    <row r="22" spans="2:18" s="88" customFormat="1" ht="30">
      <c r="B22" s="90">
        <f>B21+1</f>
        <v>18</v>
      </c>
      <c r="C22" s="99" t="s">
        <v>33</v>
      </c>
      <c r="D22" s="90" t="s">
        <v>19</v>
      </c>
      <c r="E22" s="90" t="s">
        <v>18</v>
      </c>
      <c r="F22" s="116">
        <f>'Исходная информация'!G74</f>
        <v>0</v>
      </c>
      <c r="G22" s="116">
        <f>'Исходная информация'!H74</f>
        <v>0</v>
      </c>
      <c r="H22" s="116">
        <f>'Исходная информация'!I74</f>
        <v>0</v>
      </c>
      <c r="I22" s="116">
        <f>'Исходная информация'!J74</f>
        <v>0</v>
      </c>
      <c r="J22" s="116">
        <f>'Исходная информация'!K74</f>
        <v>0</v>
      </c>
      <c r="K22" s="116">
        <f>'Исходная информация'!L74</f>
        <v>0</v>
      </c>
      <c r="L22" s="116">
        <f>'Исходная информация'!M74</f>
        <v>0</v>
      </c>
      <c r="M22" s="116">
        <f>'Исходная информация'!N74</f>
        <v>0</v>
      </c>
      <c r="N22" s="116">
        <f>'Исходная информация'!O74</f>
        <v>0</v>
      </c>
      <c r="O22" s="116">
        <f>'Исходная информация'!P74</f>
        <v>0</v>
      </c>
      <c r="P22" s="116">
        <f>'Исходная информация'!Q74</f>
        <v>0</v>
      </c>
      <c r="Q22" s="116">
        <f>'Исходная информация'!R74</f>
        <v>0</v>
      </c>
      <c r="R22" s="90">
        <f>SUM(F22:Q22)</f>
        <v>0</v>
      </c>
    </row>
    <row r="23" spans="2:18" s="88" customFormat="1" ht="15">
      <c r="B23" s="90">
        <f aca="true" t="shared" si="2" ref="B23:B34">B22+1</f>
        <v>19</v>
      </c>
      <c r="C23" s="99" t="s">
        <v>527</v>
      </c>
      <c r="D23" s="90" t="s">
        <v>528</v>
      </c>
      <c r="E23" s="90" t="s">
        <v>18</v>
      </c>
      <c r="F23" s="286">
        <f>'Исходная информация'!G77</f>
        <v>0</v>
      </c>
      <c r="G23" s="287"/>
      <c r="H23" s="287"/>
      <c r="I23" s="287"/>
      <c r="J23" s="287"/>
      <c r="K23" s="287"/>
      <c r="L23" s="287"/>
      <c r="M23" s="287"/>
      <c r="N23" s="287"/>
      <c r="O23" s="287"/>
      <c r="P23" s="287"/>
      <c r="Q23" s="288"/>
      <c r="R23" s="90" t="s">
        <v>22</v>
      </c>
    </row>
    <row r="24" spans="2:18" s="88" customFormat="1" ht="30">
      <c r="B24" s="90">
        <f t="shared" si="2"/>
        <v>20</v>
      </c>
      <c r="C24" s="99" t="s">
        <v>27</v>
      </c>
      <c r="D24" s="90" t="s">
        <v>20</v>
      </c>
      <c r="E24" s="90" t="s">
        <v>546</v>
      </c>
      <c r="F24" s="289" t="e">
        <f>F13</f>
        <v>#N/A</v>
      </c>
      <c r="G24" s="290"/>
      <c r="H24" s="290"/>
      <c r="I24" s="290"/>
      <c r="J24" s="290"/>
      <c r="K24" s="290"/>
      <c r="L24" s="290"/>
      <c r="M24" s="290"/>
      <c r="N24" s="290"/>
      <c r="O24" s="290"/>
      <c r="P24" s="290"/>
      <c r="Q24" s="291"/>
      <c r="R24" s="90"/>
    </row>
    <row r="25" spans="2:18" s="88" customFormat="1" ht="30">
      <c r="B25" s="90">
        <f t="shared" si="2"/>
        <v>21</v>
      </c>
      <c r="C25" s="99" t="s">
        <v>537</v>
      </c>
      <c r="D25" s="90" t="s">
        <v>20</v>
      </c>
      <c r="E25" s="90" t="s">
        <v>546</v>
      </c>
      <c r="F25" s="286" t="e">
        <f>VLOOKUP('Исходная информация'!G72,'Спр. инф.'!$B$87:$D$104,3,0)</f>
        <v>#N/A</v>
      </c>
      <c r="G25" s="287"/>
      <c r="H25" s="287"/>
      <c r="I25" s="287"/>
      <c r="J25" s="287"/>
      <c r="K25" s="287"/>
      <c r="L25" s="287"/>
      <c r="M25" s="287"/>
      <c r="N25" s="287"/>
      <c r="O25" s="287"/>
      <c r="P25" s="287"/>
      <c r="Q25" s="288"/>
      <c r="R25" s="90" t="s">
        <v>22</v>
      </c>
    </row>
    <row r="26" spans="2:18" s="88" customFormat="1" ht="30">
      <c r="B26" s="90">
        <f t="shared" si="2"/>
        <v>22</v>
      </c>
      <c r="C26" s="91" t="s">
        <v>24</v>
      </c>
      <c r="D26" s="90" t="s">
        <v>20</v>
      </c>
      <c r="E26" s="90" t="s">
        <v>529</v>
      </c>
      <c r="F26" s="90">
        <f>'Финальный лист'!E8</f>
        <v>0</v>
      </c>
      <c r="G26" s="90">
        <f>'Финальный лист'!F8</f>
        <v>0</v>
      </c>
      <c r="H26" s="90">
        <f>'Финальный лист'!G8</f>
        <v>0</v>
      </c>
      <c r="I26" s="90">
        <f>'Финальный лист'!H8</f>
        <v>0</v>
      </c>
      <c r="J26" s="90">
        <f>'Финальный лист'!I8</f>
        <v>0</v>
      </c>
      <c r="K26" s="90">
        <f>'Финальный лист'!J8</f>
        <v>0</v>
      </c>
      <c r="L26" s="90">
        <f>'Финальный лист'!K8</f>
        <v>0</v>
      </c>
      <c r="M26" s="90">
        <f>'Финальный лист'!L8</f>
        <v>0</v>
      </c>
      <c r="N26" s="90">
        <f>'Финальный лист'!M8</f>
        <v>0</v>
      </c>
      <c r="O26" s="90">
        <f>'Финальный лист'!N8</f>
        <v>0</v>
      </c>
      <c r="P26" s="90">
        <f>'Финальный лист'!O8</f>
        <v>0</v>
      </c>
      <c r="Q26" s="90">
        <f>'Финальный лист'!P8</f>
        <v>0</v>
      </c>
      <c r="R26" s="90" t="s">
        <v>22</v>
      </c>
    </row>
    <row r="27" spans="2:18" s="88" customFormat="1" ht="45">
      <c r="B27" s="90">
        <f t="shared" si="2"/>
        <v>23</v>
      </c>
      <c r="C27" s="91" t="s">
        <v>25</v>
      </c>
      <c r="D27" s="90" t="s">
        <v>20</v>
      </c>
      <c r="E27" s="90" t="s">
        <v>26</v>
      </c>
      <c r="F27" s="242" t="e">
        <f>VLOOKUP('Исходная информация'!G10,Климатология!$F$8:$Y$476,5,0)</f>
        <v>#N/A</v>
      </c>
      <c r="G27" s="242"/>
      <c r="H27" s="242"/>
      <c r="I27" s="242"/>
      <c r="J27" s="242"/>
      <c r="K27" s="242"/>
      <c r="L27" s="242"/>
      <c r="M27" s="242"/>
      <c r="N27" s="242"/>
      <c r="O27" s="242"/>
      <c r="P27" s="242"/>
      <c r="Q27" s="242"/>
      <c r="R27" s="90" t="s">
        <v>22</v>
      </c>
    </row>
    <row r="28" spans="2:18" ht="30">
      <c r="B28" s="89">
        <f t="shared" si="2"/>
        <v>24</v>
      </c>
      <c r="C28" s="100" t="s">
        <v>542</v>
      </c>
      <c r="D28" s="89" t="s">
        <v>528</v>
      </c>
      <c r="E28" s="89"/>
      <c r="F28" s="90">
        <f>F21*$F$23</f>
        <v>0</v>
      </c>
      <c r="G28" s="90">
        <f aca="true" t="shared" si="3" ref="G28:Q28">G21*$F$23</f>
        <v>0</v>
      </c>
      <c r="H28" s="90">
        <f t="shared" si="3"/>
        <v>0</v>
      </c>
      <c r="I28" s="90">
        <f t="shared" si="3"/>
        <v>0</v>
      </c>
      <c r="J28" s="90">
        <f t="shared" si="3"/>
        <v>0</v>
      </c>
      <c r="K28" s="90">
        <f t="shared" si="3"/>
        <v>0</v>
      </c>
      <c r="L28" s="90">
        <f t="shared" si="3"/>
        <v>0</v>
      </c>
      <c r="M28" s="90">
        <f t="shared" si="3"/>
        <v>0</v>
      </c>
      <c r="N28" s="90">
        <f t="shared" si="3"/>
        <v>0</v>
      </c>
      <c r="O28" s="90">
        <f t="shared" si="3"/>
        <v>0</v>
      </c>
      <c r="P28" s="90">
        <f t="shared" si="3"/>
        <v>0</v>
      </c>
      <c r="Q28" s="90">
        <f t="shared" si="3"/>
        <v>0</v>
      </c>
      <c r="R28" s="89">
        <f aca="true" t="shared" si="4" ref="R28:R34">SUM(F28:Q28)</f>
        <v>0</v>
      </c>
    </row>
    <row r="29" spans="2:18" ht="30">
      <c r="B29" s="89">
        <f t="shared" si="2"/>
        <v>25</v>
      </c>
      <c r="C29" s="100" t="s">
        <v>543</v>
      </c>
      <c r="D29" s="89" t="s">
        <v>528</v>
      </c>
      <c r="E29" s="89"/>
      <c r="F29" s="90">
        <f>F22*24-F28-F30</f>
        <v>0</v>
      </c>
      <c r="G29" s="90">
        <f aca="true" t="shared" si="5" ref="G29:Q29">G22*24-G28-G30</f>
        <v>0</v>
      </c>
      <c r="H29" s="90">
        <f t="shared" si="5"/>
        <v>0</v>
      </c>
      <c r="I29" s="90">
        <f t="shared" si="5"/>
        <v>0</v>
      </c>
      <c r="J29" s="90">
        <f t="shared" si="5"/>
        <v>0</v>
      </c>
      <c r="K29" s="90">
        <f t="shared" si="5"/>
        <v>0</v>
      </c>
      <c r="L29" s="90">
        <f t="shared" si="5"/>
        <v>0</v>
      </c>
      <c r="M29" s="90">
        <f t="shared" si="5"/>
        <v>0</v>
      </c>
      <c r="N29" s="90">
        <f t="shared" si="5"/>
        <v>0</v>
      </c>
      <c r="O29" s="90">
        <f t="shared" si="5"/>
        <v>0</v>
      </c>
      <c r="P29" s="90">
        <f t="shared" si="5"/>
        <v>0</v>
      </c>
      <c r="Q29" s="90">
        <f t="shared" si="5"/>
        <v>0</v>
      </c>
      <c r="R29" s="89">
        <f t="shared" si="4"/>
        <v>0</v>
      </c>
    </row>
    <row r="30" spans="2:18" s="88" customFormat="1" ht="30">
      <c r="B30" s="90">
        <f t="shared" si="2"/>
        <v>26</v>
      </c>
      <c r="C30" s="93" t="s">
        <v>625</v>
      </c>
      <c r="D30" s="94" t="s">
        <v>528</v>
      </c>
      <c r="E30" s="94"/>
      <c r="F30" s="94">
        <f>F21*'Финальный лист'!$Q$9</f>
        <v>0</v>
      </c>
      <c r="G30" s="94">
        <f>G21*'Финальный лист'!$Q$9</f>
        <v>0</v>
      </c>
      <c r="H30" s="94">
        <f>H21*'Финальный лист'!$Q$9</f>
        <v>0</v>
      </c>
      <c r="I30" s="94">
        <f>I21*'Финальный лист'!$Q$9</f>
        <v>0</v>
      </c>
      <c r="J30" s="94">
        <f>J21*'Финальный лист'!$Q$9</f>
        <v>0</v>
      </c>
      <c r="K30" s="94">
        <f>K21*'Финальный лист'!$Q$9</f>
        <v>0</v>
      </c>
      <c r="L30" s="94">
        <f>L21*'Финальный лист'!$Q$9</f>
        <v>0</v>
      </c>
      <c r="M30" s="94">
        <f>M21*'Финальный лист'!$Q$9</f>
        <v>0</v>
      </c>
      <c r="N30" s="94">
        <f>N21*'Финальный лист'!$Q$9</f>
        <v>0</v>
      </c>
      <c r="O30" s="94">
        <f>O21*'Финальный лист'!$Q$9</f>
        <v>0</v>
      </c>
      <c r="P30" s="94">
        <f>P21*'Финальный лист'!$Q$9</f>
        <v>0</v>
      </c>
      <c r="Q30" s="94">
        <f>Q21*'Финальный лист'!$Q$9</f>
        <v>0</v>
      </c>
      <c r="R30" s="94">
        <f>SUM(F30:Q30)</f>
        <v>0</v>
      </c>
    </row>
    <row r="31" spans="2:18" s="88" customFormat="1" ht="30">
      <c r="B31" s="90">
        <f t="shared" si="2"/>
        <v>27</v>
      </c>
      <c r="C31" s="91" t="s">
        <v>538</v>
      </c>
      <c r="D31" s="90" t="s">
        <v>17</v>
      </c>
      <c r="E31" s="90" t="s">
        <v>35</v>
      </c>
      <c r="F31" s="90" t="e">
        <f aca="true" t="shared" si="6" ref="F31:Q31">$F$4*($F$24-F26)/($F$24-$F$27)*$F$16*F28*F18*$F$19</f>
        <v>#N/A</v>
      </c>
      <c r="G31" s="90" t="e">
        <f t="shared" si="6"/>
        <v>#N/A</v>
      </c>
      <c r="H31" s="90" t="e">
        <f t="shared" si="6"/>
        <v>#N/A</v>
      </c>
      <c r="I31" s="90" t="e">
        <f t="shared" si="6"/>
        <v>#N/A</v>
      </c>
      <c r="J31" s="90" t="e">
        <f t="shared" si="6"/>
        <v>#N/A</v>
      </c>
      <c r="K31" s="90" t="e">
        <f t="shared" si="6"/>
        <v>#N/A</v>
      </c>
      <c r="L31" s="90" t="e">
        <f t="shared" si="6"/>
        <v>#N/A</v>
      </c>
      <c r="M31" s="90" t="e">
        <f t="shared" si="6"/>
        <v>#N/A</v>
      </c>
      <c r="N31" s="90" t="e">
        <f t="shared" si="6"/>
        <v>#N/A</v>
      </c>
      <c r="O31" s="90" t="e">
        <f t="shared" si="6"/>
        <v>#N/A</v>
      </c>
      <c r="P31" s="90" t="e">
        <f t="shared" si="6"/>
        <v>#N/A</v>
      </c>
      <c r="Q31" s="90" t="e">
        <f t="shared" si="6"/>
        <v>#N/A</v>
      </c>
      <c r="R31" s="90" t="e">
        <f t="shared" si="4"/>
        <v>#N/A</v>
      </c>
    </row>
    <row r="32" spans="2:18" s="88" customFormat="1" ht="30">
      <c r="B32" s="90">
        <f t="shared" si="2"/>
        <v>28</v>
      </c>
      <c r="C32" s="91" t="s">
        <v>624</v>
      </c>
      <c r="D32" s="90" t="s">
        <v>17</v>
      </c>
      <c r="E32" s="90" t="s">
        <v>35</v>
      </c>
      <c r="F32" s="90" t="e">
        <f aca="true" t="shared" si="7" ref="F32:Q32">$F$4*($F$25-F26)/($F$24-$F$27)*$F$16*F29*F18*$F$19</f>
        <v>#N/A</v>
      </c>
      <c r="G32" s="90" t="e">
        <f t="shared" si="7"/>
        <v>#N/A</v>
      </c>
      <c r="H32" s="90" t="e">
        <f t="shared" si="7"/>
        <v>#N/A</v>
      </c>
      <c r="I32" s="90" t="e">
        <f t="shared" si="7"/>
        <v>#N/A</v>
      </c>
      <c r="J32" s="90" t="e">
        <f t="shared" si="7"/>
        <v>#N/A</v>
      </c>
      <c r="K32" s="90" t="e">
        <f t="shared" si="7"/>
        <v>#N/A</v>
      </c>
      <c r="L32" s="90" t="e">
        <f t="shared" si="7"/>
        <v>#N/A</v>
      </c>
      <c r="M32" s="90" t="e">
        <f t="shared" si="7"/>
        <v>#N/A</v>
      </c>
      <c r="N32" s="90" t="e">
        <f t="shared" si="7"/>
        <v>#N/A</v>
      </c>
      <c r="O32" s="90" t="e">
        <f t="shared" si="7"/>
        <v>#N/A</v>
      </c>
      <c r="P32" s="90" t="e">
        <f t="shared" si="7"/>
        <v>#N/A</v>
      </c>
      <c r="Q32" s="90" t="e">
        <f t="shared" si="7"/>
        <v>#N/A</v>
      </c>
      <c r="R32" s="90" t="e">
        <f t="shared" si="4"/>
        <v>#N/A</v>
      </c>
    </row>
    <row r="33" spans="2:18" s="88" customFormat="1" ht="30">
      <c r="B33" s="90">
        <f t="shared" si="2"/>
        <v>29</v>
      </c>
      <c r="C33" s="93" t="s">
        <v>626</v>
      </c>
      <c r="D33" s="90" t="s">
        <v>17</v>
      </c>
      <c r="E33" s="90" t="s">
        <v>35</v>
      </c>
      <c r="F33" s="90" t="e">
        <f aca="true" t="shared" si="8" ref="F33:Q33">$F$4*($F$24-F26)/($F$24-$F$27)*$F$16*F30*F18*$F$19</f>
        <v>#N/A</v>
      </c>
      <c r="G33" s="90" t="e">
        <f t="shared" si="8"/>
        <v>#N/A</v>
      </c>
      <c r="H33" s="90" t="e">
        <f t="shared" si="8"/>
        <v>#N/A</v>
      </c>
      <c r="I33" s="90" t="e">
        <f t="shared" si="8"/>
        <v>#N/A</v>
      </c>
      <c r="J33" s="90" t="e">
        <f t="shared" si="8"/>
        <v>#N/A</v>
      </c>
      <c r="K33" s="90" t="e">
        <f t="shared" si="8"/>
        <v>#N/A</v>
      </c>
      <c r="L33" s="90" t="e">
        <f t="shared" si="8"/>
        <v>#N/A</v>
      </c>
      <c r="M33" s="90" t="e">
        <f t="shared" si="8"/>
        <v>#N/A</v>
      </c>
      <c r="N33" s="90" t="e">
        <f t="shared" si="8"/>
        <v>#N/A</v>
      </c>
      <c r="O33" s="90" t="e">
        <f t="shared" si="8"/>
        <v>#N/A</v>
      </c>
      <c r="P33" s="90" t="e">
        <f t="shared" si="8"/>
        <v>#N/A</v>
      </c>
      <c r="Q33" s="90" t="e">
        <f t="shared" si="8"/>
        <v>#N/A</v>
      </c>
      <c r="R33" s="94" t="e">
        <f>SUM(F33:Q33)</f>
        <v>#N/A</v>
      </c>
    </row>
    <row r="34" spans="2:18" s="88" customFormat="1" ht="42.75">
      <c r="B34" s="95">
        <f t="shared" si="2"/>
        <v>30</v>
      </c>
      <c r="C34" s="101" t="s">
        <v>545</v>
      </c>
      <c r="D34" s="95" t="s">
        <v>17</v>
      </c>
      <c r="E34" s="95"/>
      <c r="F34" s="95" t="e">
        <f>SUM(F31:F33)</f>
        <v>#N/A</v>
      </c>
      <c r="G34" s="95" t="e">
        <f aca="true" t="shared" si="9" ref="G34:Q34">SUM(G31:G33)</f>
        <v>#N/A</v>
      </c>
      <c r="H34" s="95" t="e">
        <f t="shared" si="9"/>
        <v>#N/A</v>
      </c>
      <c r="I34" s="95" t="e">
        <f t="shared" si="9"/>
        <v>#N/A</v>
      </c>
      <c r="J34" s="95" t="e">
        <f t="shared" si="9"/>
        <v>#N/A</v>
      </c>
      <c r="K34" s="95" t="e">
        <f t="shared" si="9"/>
        <v>#N/A</v>
      </c>
      <c r="L34" s="95" t="e">
        <f t="shared" si="9"/>
        <v>#N/A</v>
      </c>
      <c r="M34" s="95" t="e">
        <f t="shared" si="9"/>
        <v>#N/A</v>
      </c>
      <c r="N34" s="95" t="e">
        <f t="shared" si="9"/>
        <v>#N/A</v>
      </c>
      <c r="O34" s="95" t="e">
        <f t="shared" si="9"/>
        <v>#N/A</v>
      </c>
      <c r="P34" s="95" t="e">
        <f t="shared" si="9"/>
        <v>#N/A</v>
      </c>
      <c r="Q34" s="95" t="e">
        <f t="shared" si="9"/>
        <v>#N/A</v>
      </c>
      <c r="R34" s="95" t="e">
        <f t="shared" si="4"/>
        <v>#N/A</v>
      </c>
    </row>
    <row r="35" spans="2:18" s="88" customFormat="1" ht="15">
      <c r="B35" s="281" t="s">
        <v>544</v>
      </c>
      <c r="C35" s="281"/>
      <c r="D35" s="281"/>
      <c r="E35" s="281"/>
      <c r="F35" s="281"/>
      <c r="G35" s="281"/>
      <c r="H35" s="281"/>
      <c r="I35" s="281"/>
      <c r="J35" s="281"/>
      <c r="K35" s="281"/>
      <c r="L35" s="281"/>
      <c r="M35" s="281"/>
      <c r="N35" s="281"/>
      <c r="O35" s="281"/>
      <c r="P35" s="281"/>
      <c r="Q35" s="281"/>
      <c r="R35" s="281"/>
    </row>
    <row r="36" spans="2:18" s="103" customFormat="1" ht="28.5">
      <c r="B36" s="102">
        <v>31</v>
      </c>
      <c r="C36" s="101" t="str">
        <f>C11</f>
        <v>Нормативное потребление тепловой энергии на нужды отопления,</v>
      </c>
      <c r="D36" s="95" t="str">
        <f>D11</f>
        <v>Гкал</v>
      </c>
      <c r="E36" s="101"/>
      <c r="F36" s="101" t="e">
        <f aca="true" t="shared" si="10" ref="F36:R36">F11</f>
        <v>#N/A</v>
      </c>
      <c r="G36" s="101" t="e">
        <f t="shared" si="10"/>
        <v>#N/A</v>
      </c>
      <c r="H36" s="101" t="e">
        <f t="shared" si="10"/>
        <v>#N/A</v>
      </c>
      <c r="I36" s="101" t="e">
        <f t="shared" si="10"/>
        <v>#N/A</v>
      </c>
      <c r="J36" s="101" t="e">
        <f t="shared" si="10"/>
        <v>#N/A</v>
      </c>
      <c r="K36" s="101" t="e">
        <f t="shared" si="10"/>
        <v>#N/A</v>
      </c>
      <c r="L36" s="101" t="e">
        <f t="shared" si="10"/>
        <v>#N/A</v>
      </c>
      <c r="M36" s="101" t="e">
        <f t="shared" si="10"/>
        <v>#N/A</v>
      </c>
      <c r="N36" s="101" t="e">
        <f t="shared" si="10"/>
        <v>#N/A</v>
      </c>
      <c r="O36" s="101" t="e">
        <f t="shared" si="10"/>
        <v>#N/A</v>
      </c>
      <c r="P36" s="101" t="e">
        <f t="shared" si="10"/>
        <v>#N/A</v>
      </c>
      <c r="Q36" s="101" t="e">
        <f t="shared" si="10"/>
        <v>#N/A</v>
      </c>
      <c r="R36" s="101" t="e">
        <f t="shared" si="10"/>
        <v>#N/A</v>
      </c>
    </row>
    <row r="37" spans="2:18" s="103" customFormat="1" ht="42.75">
      <c r="B37" s="102">
        <f>B36+1</f>
        <v>32</v>
      </c>
      <c r="C37" s="101" t="s">
        <v>545</v>
      </c>
      <c r="D37" s="95" t="str">
        <f>D34</f>
        <v>Гкал</v>
      </c>
      <c r="E37" s="101"/>
      <c r="F37" s="101" t="e">
        <f aca="true" t="shared" si="11" ref="F37:R37">F34</f>
        <v>#N/A</v>
      </c>
      <c r="G37" s="101" t="e">
        <f t="shared" si="11"/>
        <v>#N/A</v>
      </c>
      <c r="H37" s="101" t="e">
        <f t="shared" si="11"/>
        <v>#N/A</v>
      </c>
      <c r="I37" s="101" t="e">
        <f t="shared" si="11"/>
        <v>#N/A</v>
      </c>
      <c r="J37" s="101" t="e">
        <f t="shared" si="11"/>
        <v>#N/A</v>
      </c>
      <c r="K37" s="101" t="e">
        <f t="shared" si="11"/>
        <v>#N/A</v>
      </c>
      <c r="L37" s="101" t="e">
        <f t="shared" si="11"/>
        <v>#N/A</v>
      </c>
      <c r="M37" s="101" t="e">
        <f t="shared" si="11"/>
        <v>#N/A</v>
      </c>
      <c r="N37" s="101" t="e">
        <f t="shared" si="11"/>
        <v>#N/A</v>
      </c>
      <c r="O37" s="101" t="e">
        <f t="shared" si="11"/>
        <v>#N/A</v>
      </c>
      <c r="P37" s="101" t="e">
        <f t="shared" si="11"/>
        <v>#N/A</v>
      </c>
      <c r="Q37" s="101" t="e">
        <f t="shared" si="11"/>
        <v>#N/A</v>
      </c>
      <c r="R37" s="101" t="e">
        <f t="shared" si="11"/>
        <v>#N/A</v>
      </c>
    </row>
    <row r="38" spans="2:18" ht="15">
      <c r="B38" s="104"/>
      <c r="C38" s="105"/>
      <c r="D38" s="106"/>
      <c r="G38" s="107"/>
      <c r="H38" s="107"/>
      <c r="I38" s="107"/>
      <c r="J38" s="107"/>
      <c r="K38" s="107"/>
      <c r="L38" s="107"/>
      <c r="M38" s="107"/>
      <c r="N38" s="107"/>
      <c r="O38" s="107"/>
      <c r="P38" s="107"/>
      <c r="Q38" s="107"/>
      <c r="R38" s="104"/>
    </row>
    <row r="39" spans="2:18" ht="15" hidden="1">
      <c r="B39" s="104"/>
      <c r="C39" s="105"/>
      <c r="D39" s="106"/>
      <c r="E39" s="108"/>
      <c r="G39" s="107"/>
      <c r="H39" s="107"/>
      <c r="I39" s="107"/>
      <c r="J39" s="107"/>
      <c r="K39" s="107"/>
      <c r="L39" s="107"/>
      <c r="M39" s="107"/>
      <c r="N39" s="107"/>
      <c r="O39" s="107"/>
      <c r="P39" s="107"/>
      <c r="Q39" s="107"/>
      <c r="R39" s="104"/>
    </row>
    <row r="40" ht="15" hidden="1"/>
    <row r="41" ht="15" hidden="1"/>
    <row r="42" ht="15.75" customHeight="1"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sheetData>
  <sheetProtection sheet="1" objects="1" scenarios="1" selectLockedCells="1" selectUnlockedCells="1"/>
  <mergeCells count="19">
    <mergeCell ref="F9:Q9"/>
    <mergeCell ref="F10:Q10"/>
    <mergeCell ref="F13:Q13"/>
    <mergeCell ref="B3:R3"/>
    <mergeCell ref="F4:Q4"/>
    <mergeCell ref="F5:Q5"/>
    <mergeCell ref="F6:Q6"/>
    <mergeCell ref="F7:Q7"/>
    <mergeCell ref="F8:Q8"/>
    <mergeCell ref="F14:Q14"/>
    <mergeCell ref="F16:Q16"/>
    <mergeCell ref="B35:R35"/>
    <mergeCell ref="F19:Q19"/>
    <mergeCell ref="B20:R20"/>
    <mergeCell ref="F23:Q23"/>
    <mergeCell ref="F24:Q24"/>
    <mergeCell ref="F25:Q25"/>
    <mergeCell ref="F27:Q27"/>
    <mergeCell ref="F17:Q17"/>
  </mergeCells>
  <hyperlinks>
    <hyperlink ref="T5" location="'Спр. инф.'!A3" display="справка"/>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T39"/>
  <sheetViews>
    <sheetView zoomScale="85" zoomScaleNormal="85" zoomScalePageLayoutView="0" workbookViewId="0" topLeftCell="A1">
      <pane ySplit="2" topLeftCell="A24" activePane="bottomLeft" state="frozen"/>
      <selection pane="topLeft" activeCell="J478" sqref="J478"/>
      <selection pane="bottomLeft" activeCell="J478" sqref="J478"/>
    </sheetView>
  </sheetViews>
  <sheetFormatPr defaultColWidth="0" defaultRowHeight="15" customHeight="1" zeroHeight="1" outlineLevelCol="1"/>
  <cols>
    <col min="1" max="1" width="2.421875" style="87" customWidth="1"/>
    <col min="2" max="2" width="4.28125" style="87" customWidth="1"/>
    <col min="3" max="3" width="43.7109375" style="87" customWidth="1"/>
    <col min="4" max="4" width="9.421875" style="87" customWidth="1"/>
    <col min="5" max="5" width="20.421875" style="87" customWidth="1"/>
    <col min="6" max="17" width="7.140625" style="88" customWidth="1" outlineLevel="1"/>
    <col min="18" max="18" width="8.421875" style="87" customWidth="1"/>
    <col min="19" max="19" width="2.28125" style="87" customWidth="1"/>
    <col min="20" max="20" width="36.140625" style="87" customWidth="1"/>
    <col min="21" max="16384" width="9.140625" style="87" hidden="1" customWidth="1"/>
  </cols>
  <sheetData>
    <row r="1" ht="15"/>
    <row r="2" spans="2:18" ht="15">
      <c r="B2" s="89" t="s">
        <v>0</v>
      </c>
      <c r="C2" s="89" t="s">
        <v>1</v>
      </c>
      <c r="D2" s="89" t="s">
        <v>2</v>
      </c>
      <c r="E2" s="89" t="s">
        <v>3</v>
      </c>
      <c r="F2" s="90" t="s">
        <v>4</v>
      </c>
      <c r="G2" s="90" t="s">
        <v>5</v>
      </c>
      <c r="H2" s="90" t="s">
        <v>6</v>
      </c>
      <c r="I2" s="90" t="s">
        <v>7</v>
      </c>
      <c r="J2" s="90" t="s">
        <v>8</v>
      </c>
      <c r="K2" s="90" t="s">
        <v>9</v>
      </c>
      <c r="L2" s="90" t="s">
        <v>10</v>
      </c>
      <c r="M2" s="90" t="s">
        <v>11</v>
      </c>
      <c r="N2" s="90" t="s">
        <v>12</v>
      </c>
      <c r="O2" s="90" t="s">
        <v>13</v>
      </c>
      <c r="P2" s="90" t="s">
        <v>14</v>
      </c>
      <c r="Q2" s="90" t="s">
        <v>15</v>
      </c>
      <c r="R2" s="89" t="s">
        <v>16</v>
      </c>
    </row>
    <row r="3" spans="2:18" ht="15">
      <c r="B3" s="283" t="s">
        <v>531</v>
      </c>
      <c r="C3" s="284"/>
      <c r="D3" s="284"/>
      <c r="E3" s="284"/>
      <c r="F3" s="284"/>
      <c r="G3" s="284"/>
      <c r="H3" s="284"/>
      <c r="I3" s="284"/>
      <c r="J3" s="284"/>
      <c r="K3" s="284"/>
      <c r="L3" s="284"/>
      <c r="M3" s="284"/>
      <c r="N3" s="284"/>
      <c r="O3" s="284"/>
      <c r="P3" s="284"/>
      <c r="Q3" s="284"/>
      <c r="R3" s="285"/>
    </row>
    <row r="4" spans="2:18" ht="30">
      <c r="B4" s="89">
        <v>1</v>
      </c>
      <c r="C4" s="91" t="s">
        <v>540</v>
      </c>
      <c r="D4" s="89" t="s">
        <v>28</v>
      </c>
      <c r="E4" s="89" t="s">
        <v>34</v>
      </c>
      <c r="F4" s="242" t="e">
        <f>F5*F6*F8*(F13-F14)*(1+F7)*10^-6</f>
        <v>#N/A</v>
      </c>
      <c r="G4" s="242"/>
      <c r="H4" s="242"/>
      <c r="I4" s="242"/>
      <c r="J4" s="242"/>
      <c r="K4" s="242"/>
      <c r="L4" s="242"/>
      <c r="M4" s="242"/>
      <c r="N4" s="242"/>
      <c r="O4" s="242"/>
      <c r="P4" s="242"/>
      <c r="Q4" s="242"/>
      <c r="R4" s="89" t="s">
        <v>22</v>
      </c>
    </row>
    <row r="5" spans="2:20" ht="30">
      <c r="B5" s="89">
        <f>B4+1</f>
        <v>2</v>
      </c>
      <c r="C5" s="91" t="s">
        <v>31</v>
      </c>
      <c r="D5" s="89" t="s">
        <v>22</v>
      </c>
      <c r="E5" s="89" t="s">
        <v>30</v>
      </c>
      <c r="F5" s="242" t="e">
        <f>HLOOKUP(F14,'Спр. инф.'!$B$6:$BF$11,6,0)</f>
        <v>#N/A</v>
      </c>
      <c r="G5" s="242"/>
      <c r="H5" s="242"/>
      <c r="I5" s="242"/>
      <c r="J5" s="242"/>
      <c r="K5" s="242"/>
      <c r="L5" s="242"/>
      <c r="M5" s="242"/>
      <c r="N5" s="242"/>
      <c r="O5" s="242"/>
      <c r="P5" s="242"/>
      <c r="Q5" s="242"/>
      <c r="R5" s="89" t="s">
        <v>22</v>
      </c>
      <c r="T5" s="92" t="s">
        <v>39</v>
      </c>
    </row>
    <row r="6" spans="2:18" ht="30">
      <c r="B6" s="89">
        <f aca="true" t="shared" si="0" ref="B6:B19">B5+1</f>
        <v>3</v>
      </c>
      <c r="C6" s="91" t="s">
        <v>539</v>
      </c>
      <c r="D6" s="89" t="s">
        <v>530</v>
      </c>
      <c r="E6" s="89" t="s">
        <v>32</v>
      </c>
      <c r="F6" s="282" t="e">
        <f>'Спр. инф.'!T23</f>
        <v>#DIV/0!</v>
      </c>
      <c r="G6" s="282"/>
      <c r="H6" s="282"/>
      <c r="I6" s="282"/>
      <c r="J6" s="282"/>
      <c r="K6" s="282"/>
      <c r="L6" s="282"/>
      <c r="M6" s="282"/>
      <c r="N6" s="282"/>
      <c r="O6" s="282"/>
      <c r="P6" s="282"/>
      <c r="Q6" s="282"/>
      <c r="R6" s="89"/>
    </row>
    <row r="7" spans="2:18" ht="45">
      <c r="B7" s="89">
        <f t="shared" si="0"/>
        <v>4</v>
      </c>
      <c r="C7" s="91" t="s">
        <v>570</v>
      </c>
      <c r="D7" s="89" t="s">
        <v>22</v>
      </c>
      <c r="E7" s="89"/>
      <c r="F7" s="242" t="e">
        <f>10^-2*SQRT(2*9.8*F10*(1-(273+F14)/(273+F13))+F9^2)</f>
        <v>#N/A</v>
      </c>
      <c r="G7" s="242"/>
      <c r="H7" s="242"/>
      <c r="I7" s="242"/>
      <c r="J7" s="242"/>
      <c r="K7" s="242"/>
      <c r="L7" s="242"/>
      <c r="M7" s="242"/>
      <c r="N7" s="242"/>
      <c r="O7" s="242"/>
      <c r="P7" s="242"/>
      <c r="Q7" s="242"/>
      <c r="R7" s="89" t="s">
        <v>22</v>
      </c>
    </row>
    <row r="8" spans="2:18" s="88" customFormat="1" ht="16.5">
      <c r="B8" s="90">
        <f t="shared" si="0"/>
        <v>5</v>
      </c>
      <c r="C8" s="91" t="s">
        <v>541</v>
      </c>
      <c r="D8" s="90" t="s">
        <v>21</v>
      </c>
      <c r="E8" s="90" t="s">
        <v>18</v>
      </c>
      <c r="F8" s="292">
        <f>'Исходная информация'!G83</f>
        <v>0</v>
      </c>
      <c r="G8" s="293"/>
      <c r="H8" s="293"/>
      <c r="I8" s="293"/>
      <c r="J8" s="293"/>
      <c r="K8" s="293"/>
      <c r="L8" s="293"/>
      <c r="M8" s="293"/>
      <c r="N8" s="293"/>
      <c r="O8" s="293"/>
      <c r="P8" s="293"/>
      <c r="Q8" s="293"/>
      <c r="R8" s="90" t="s">
        <v>22</v>
      </c>
    </row>
    <row r="9" spans="2:18" s="88" customFormat="1" ht="45">
      <c r="B9" s="90">
        <f t="shared" si="0"/>
        <v>6</v>
      </c>
      <c r="C9" s="93" t="s">
        <v>571</v>
      </c>
      <c r="D9" s="94" t="s">
        <v>572</v>
      </c>
      <c r="E9" s="94" t="s">
        <v>576</v>
      </c>
      <c r="F9" s="289" t="e">
        <f>IF(VLOOKUP('Исходная информация'!G10,Климатология!$F$8:$Y$476,19,0)="—",5,VLOOKUP('Исходная информация'!G10,Климатология!$F$8:$Y$476,19,0))</f>
        <v>#N/A</v>
      </c>
      <c r="G9" s="290"/>
      <c r="H9" s="290"/>
      <c r="I9" s="290"/>
      <c r="J9" s="290"/>
      <c r="K9" s="290"/>
      <c r="L9" s="290"/>
      <c r="M9" s="290"/>
      <c r="N9" s="290"/>
      <c r="O9" s="290"/>
      <c r="P9" s="290"/>
      <c r="Q9" s="291"/>
      <c r="R9" s="94"/>
    </row>
    <row r="10" spans="2:18" s="88" customFormat="1" ht="45">
      <c r="B10" s="90">
        <f t="shared" si="0"/>
        <v>7</v>
      </c>
      <c r="C10" s="93" t="s">
        <v>573</v>
      </c>
      <c r="D10" s="94" t="s">
        <v>574</v>
      </c>
      <c r="E10" s="94" t="s">
        <v>575</v>
      </c>
      <c r="F10" s="289">
        <v>3</v>
      </c>
      <c r="G10" s="290"/>
      <c r="H10" s="290"/>
      <c r="I10" s="290"/>
      <c r="J10" s="290"/>
      <c r="K10" s="290"/>
      <c r="L10" s="290"/>
      <c r="M10" s="290"/>
      <c r="N10" s="290"/>
      <c r="O10" s="290"/>
      <c r="P10" s="290"/>
      <c r="Q10" s="291"/>
      <c r="R10" s="94"/>
    </row>
    <row r="11" spans="2:18" s="96" customFormat="1" ht="28.5">
      <c r="B11" s="95">
        <f t="shared" si="0"/>
        <v>8</v>
      </c>
      <c r="C11" s="95" t="s">
        <v>532</v>
      </c>
      <c r="D11" s="95" t="s">
        <v>17</v>
      </c>
      <c r="E11" s="95"/>
      <c r="F11" s="95" t="e">
        <f>$F$4*($F$13-F15)/($F$13-$F$14)*F12*24*$F$16*F18*$F$19</f>
        <v>#N/A</v>
      </c>
      <c r="G11" s="95" t="e">
        <f aca="true" t="shared" si="1" ref="G11:Q11">$F$4*($F$13-G15)/($F$13-$F$14)*G12*24*$F$16*G18*$F$19</f>
        <v>#N/A</v>
      </c>
      <c r="H11" s="95" t="e">
        <f t="shared" si="1"/>
        <v>#N/A</v>
      </c>
      <c r="I11" s="95" t="e">
        <f t="shared" si="1"/>
        <v>#N/A</v>
      </c>
      <c r="J11" s="95" t="e">
        <f t="shared" si="1"/>
        <v>#N/A</v>
      </c>
      <c r="K11" s="95" t="e">
        <f t="shared" si="1"/>
        <v>#N/A</v>
      </c>
      <c r="L11" s="95" t="e">
        <f t="shared" si="1"/>
        <v>#N/A</v>
      </c>
      <c r="M11" s="95" t="e">
        <f t="shared" si="1"/>
        <v>#N/A</v>
      </c>
      <c r="N11" s="95" t="e">
        <f t="shared" si="1"/>
        <v>#N/A</v>
      </c>
      <c r="O11" s="95" t="e">
        <f t="shared" si="1"/>
        <v>#N/A</v>
      </c>
      <c r="P11" s="95" t="e">
        <f t="shared" si="1"/>
        <v>#N/A</v>
      </c>
      <c r="Q11" s="95" t="e">
        <f t="shared" si="1"/>
        <v>#N/A</v>
      </c>
      <c r="R11" s="95" t="e">
        <f>SUM(F11:Q11)</f>
        <v>#N/A</v>
      </c>
    </row>
    <row r="12" spans="2:18" s="88" customFormat="1" ht="30">
      <c r="B12" s="90">
        <f t="shared" si="0"/>
        <v>9</v>
      </c>
      <c r="C12" s="91" t="s">
        <v>33</v>
      </c>
      <c r="D12" s="90" t="s">
        <v>19</v>
      </c>
      <c r="E12" s="90" t="s">
        <v>18</v>
      </c>
      <c r="F12" s="143">
        <f>'Исходная информация'!G35</f>
        <v>31</v>
      </c>
      <c r="G12" s="143">
        <f>'Исходная информация'!H35</f>
        <v>28</v>
      </c>
      <c r="H12" s="143">
        <f>'Исходная информация'!I35</f>
        <v>31</v>
      </c>
      <c r="I12" s="143">
        <f>'Исходная информация'!J35</f>
        <v>30</v>
      </c>
      <c r="J12" s="143">
        <f>'Исходная информация'!K35</f>
        <v>5</v>
      </c>
      <c r="K12" s="143">
        <f>'Исходная информация'!L35</f>
        <v>0</v>
      </c>
      <c r="L12" s="143">
        <f>'Исходная информация'!M35</f>
        <v>0</v>
      </c>
      <c r="M12" s="143">
        <f>'Исходная информация'!N35</f>
        <v>0</v>
      </c>
      <c r="N12" s="143">
        <f>'Исходная информация'!O35</f>
        <v>0</v>
      </c>
      <c r="O12" s="143">
        <f>'Исходная информация'!P35</f>
        <v>18</v>
      </c>
      <c r="P12" s="143">
        <f>'Исходная информация'!Q35</f>
        <v>30</v>
      </c>
      <c r="Q12" s="143">
        <f>'Исходная информация'!R35</f>
        <v>31</v>
      </c>
      <c r="R12" s="90">
        <f>SUM(F12:Q12)</f>
        <v>204</v>
      </c>
    </row>
    <row r="13" spans="2:18" s="88" customFormat="1" ht="30">
      <c r="B13" s="90">
        <f t="shared" si="0"/>
        <v>10</v>
      </c>
      <c r="C13" s="91" t="s">
        <v>27</v>
      </c>
      <c r="D13" s="90" t="s">
        <v>20</v>
      </c>
      <c r="E13" s="90" t="s">
        <v>546</v>
      </c>
      <c r="F13" s="286" t="e">
        <f>VLOOKUP('Исходная информация'!G85,'Спр. инф.'!$B$87:$D$104,2,0)</f>
        <v>#N/A</v>
      </c>
      <c r="G13" s="287"/>
      <c r="H13" s="287"/>
      <c r="I13" s="287"/>
      <c r="J13" s="287"/>
      <c r="K13" s="287"/>
      <c r="L13" s="287"/>
      <c r="M13" s="287"/>
      <c r="N13" s="287"/>
      <c r="O13" s="287"/>
      <c r="P13" s="287"/>
      <c r="Q13" s="288"/>
      <c r="R13" s="90"/>
    </row>
    <row r="14" spans="2:18" s="88" customFormat="1" ht="45">
      <c r="B14" s="90">
        <f t="shared" si="0"/>
        <v>11</v>
      </c>
      <c r="C14" s="91" t="s">
        <v>25</v>
      </c>
      <c r="D14" s="90" t="s">
        <v>20</v>
      </c>
      <c r="E14" s="90" t="s">
        <v>26</v>
      </c>
      <c r="F14" s="242" t="e">
        <f>VLOOKUP('Исходная информация'!G10,Климатология!$F$8:$Y$476,5,0)</f>
        <v>#N/A</v>
      </c>
      <c r="G14" s="242"/>
      <c r="H14" s="242"/>
      <c r="I14" s="242"/>
      <c r="J14" s="242"/>
      <c r="K14" s="242"/>
      <c r="L14" s="242"/>
      <c r="M14" s="242"/>
      <c r="N14" s="242"/>
      <c r="O14" s="242"/>
      <c r="P14" s="242"/>
      <c r="Q14" s="242"/>
      <c r="R14" s="90" t="s">
        <v>22</v>
      </c>
    </row>
    <row r="15" spans="2:18" s="88" customFormat="1" ht="30">
      <c r="B15" s="90">
        <f t="shared" si="0"/>
        <v>12</v>
      </c>
      <c r="C15" s="91" t="s">
        <v>24</v>
      </c>
      <c r="D15" s="90" t="s">
        <v>20</v>
      </c>
      <c r="E15" s="90" t="s">
        <v>529</v>
      </c>
      <c r="F15" s="90">
        <f>'Финальный лист'!E8</f>
        <v>0</v>
      </c>
      <c r="G15" s="90">
        <f>'Финальный лист'!F8</f>
        <v>0</v>
      </c>
      <c r="H15" s="90">
        <f>'Финальный лист'!G8</f>
        <v>0</v>
      </c>
      <c r="I15" s="90">
        <f>'Финальный лист'!H8</f>
        <v>0</v>
      </c>
      <c r="J15" s="90">
        <f>'Финальный лист'!I8</f>
        <v>0</v>
      </c>
      <c r="K15" s="90">
        <f>'Финальный лист'!J8</f>
        <v>0</v>
      </c>
      <c r="L15" s="90">
        <f>'Финальный лист'!K8</f>
        <v>0</v>
      </c>
      <c r="M15" s="90">
        <f>'Финальный лист'!L8</f>
        <v>0</v>
      </c>
      <c r="N15" s="90">
        <f>'Финальный лист'!M8</f>
        <v>0</v>
      </c>
      <c r="O15" s="90">
        <f>'Финальный лист'!N8</f>
        <v>0</v>
      </c>
      <c r="P15" s="90">
        <f>'Финальный лист'!O8</f>
        <v>0</v>
      </c>
      <c r="Q15" s="90">
        <f>'Финальный лист'!P8</f>
        <v>0</v>
      </c>
      <c r="R15" s="90" t="s">
        <v>22</v>
      </c>
    </row>
    <row r="16" spans="2:18" s="88" customFormat="1" ht="75">
      <c r="B16" s="90">
        <f t="shared" si="0"/>
        <v>13</v>
      </c>
      <c r="C16" s="91" t="s">
        <v>533</v>
      </c>
      <c r="D16" s="90" t="s">
        <v>22</v>
      </c>
      <c r="E16" s="90" t="s">
        <v>592</v>
      </c>
      <c r="F16" s="289">
        <f>1-0.25*F17</f>
        <v>1</v>
      </c>
      <c r="G16" s="290"/>
      <c r="H16" s="290"/>
      <c r="I16" s="290"/>
      <c r="J16" s="290"/>
      <c r="K16" s="290"/>
      <c r="L16" s="290"/>
      <c r="M16" s="290"/>
      <c r="N16" s="290"/>
      <c r="O16" s="290"/>
      <c r="P16" s="290"/>
      <c r="Q16" s="291"/>
      <c r="R16" s="90" t="s">
        <v>22</v>
      </c>
    </row>
    <row r="17" spans="2:18" s="88" customFormat="1" ht="30">
      <c r="B17" s="90">
        <f t="shared" si="0"/>
        <v>14</v>
      </c>
      <c r="C17" s="91" t="s">
        <v>534</v>
      </c>
      <c r="D17" s="90" t="s">
        <v>22</v>
      </c>
      <c r="E17" s="90" t="s">
        <v>18</v>
      </c>
      <c r="F17" s="286">
        <f>'Исходная информация'!G88</f>
        <v>0</v>
      </c>
      <c r="G17" s="287"/>
      <c r="H17" s="287"/>
      <c r="I17" s="287"/>
      <c r="J17" s="287"/>
      <c r="K17" s="287"/>
      <c r="L17" s="287"/>
      <c r="M17" s="287"/>
      <c r="N17" s="287"/>
      <c r="O17" s="287"/>
      <c r="P17" s="287"/>
      <c r="Q17" s="288"/>
      <c r="R17" s="90" t="s">
        <v>22</v>
      </c>
    </row>
    <row r="18" spans="2:18" s="88" customFormat="1" ht="60">
      <c r="B18" s="90">
        <f t="shared" si="0"/>
        <v>15</v>
      </c>
      <c r="C18" s="93" t="s">
        <v>589</v>
      </c>
      <c r="D18" s="94" t="s">
        <v>22</v>
      </c>
      <c r="E18" s="94" t="s">
        <v>590</v>
      </c>
      <c r="F18" s="97">
        <f>_xlfn.IFERROR(IF(($F$13-'Финальный лист'!E8)/('Исходная информация'!G34-'Финальный лист'!E8)&lt;1,1,($F$13-'Финальный лист'!E8)/('Исходная информация'!G86-'Финальный лист'!E8)),1)</f>
        <v>1</v>
      </c>
      <c r="G18" s="97">
        <f>_xlfn.IFERROR(IF(($F$13-'Финальный лист'!F8)/('Исходная информация'!H34-'Финальный лист'!F8)&lt;1,1,($F$13-'Финальный лист'!F8)/('Исходная информация'!H86-'Финальный лист'!F8)),1)</f>
        <v>1</v>
      </c>
      <c r="H18" s="97">
        <f>_xlfn.IFERROR(IF(($F$13-'Финальный лист'!G8)/('Исходная информация'!I34-'Финальный лист'!G8)&lt;1,1,($F$13-'Финальный лист'!G8)/('Исходная информация'!I86-'Финальный лист'!G8)),1)</f>
        <v>1</v>
      </c>
      <c r="I18" s="97">
        <f>_xlfn.IFERROR(IF(($F$13-'Финальный лист'!H8)/('Исходная информация'!J34-'Финальный лист'!H8)&lt;1,1,($F$13-'Финальный лист'!H8)/('Исходная информация'!J86-'Финальный лист'!H8)),1)</f>
        <v>1</v>
      </c>
      <c r="J18" s="97">
        <f>_xlfn.IFERROR(IF(($F$13-'Финальный лист'!I8)/('Исходная информация'!K34-'Финальный лист'!I8)&lt;1,1,($F$13-'Финальный лист'!I8)/('Исходная информация'!K86-'Финальный лист'!I8)),1)</f>
        <v>1</v>
      </c>
      <c r="K18" s="97">
        <f>_xlfn.IFERROR(IF(($F$13-'Финальный лист'!J8)/('Исходная информация'!L34-'Финальный лист'!J8)&lt;1,1,($F$13-'Финальный лист'!J8)/('Исходная информация'!L86-'Финальный лист'!J8)),1)</f>
        <v>1</v>
      </c>
      <c r="L18" s="97">
        <f>_xlfn.IFERROR(IF(($F$13-'Финальный лист'!K8)/('Исходная информация'!M34-'Финальный лист'!K8)&lt;1,1,($F$13-'Финальный лист'!K8)/('Исходная информация'!M86-'Финальный лист'!K8)),1)</f>
        <v>1</v>
      </c>
      <c r="M18" s="97">
        <f>_xlfn.IFERROR(IF(($F$13-'Финальный лист'!L8)/('Исходная информация'!N34-'Финальный лист'!L8)&lt;1,1,($F$13-'Финальный лист'!L8)/('Исходная информация'!N86-'Финальный лист'!L8)),1)</f>
        <v>1</v>
      </c>
      <c r="N18" s="97">
        <f>_xlfn.IFERROR(IF(($F$13-'Финальный лист'!M8)/('Исходная информация'!O34-'Финальный лист'!M8)&lt;1,1,($F$13-'Финальный лист'!M8)/('Исходная информация'!O86-'Финальный лист'!M8)),1)</f>
        <v>1</v>
      </c>
      <c r="O18" s="97">
        <f>_xlfn.IFERROR(IF(($F$13-'Финальный лист'!N8)/('Исходная информация'!P34-'Финальный лист'!N8)&lt;1,1,($F$13-'Финальный лист'!N8)/('Исходная информация'!P86-'Финальный лист'!N8)),1)</f>
        <v>1</v>
      </c>
      <c r="P18" s="97">
        <f>_xlfn.IFERROR(IF(($F$13-'Финальный лист'!O8)/('Исходная информация'!Q34-'Финальный лист'!O8)&lt;1,1,($F$13-'Финальный лист'!O8)/('Исходная информация'!Q86-'Финальный лист'!O8)),1)</f>
        <v>1</v>
      </c>
      <c r="Q18" s="97">
        <f>_xlfn.IFERROR(IF(($F$13-'Финальный лист'!P8)/('Исходная информация'!R34-'Финальный лист'!P8)&lt;1,1,($F$13-'Финальный лист'!P8)/('Исходная информация'!R86-'Финальный лист'!P8)),1)</f>
        <v>1</v>
      </c>
      <c r="R18" s="94" t="s">
        <v>22</v>
      </c>
    </row>
    <row r="19" spans="2:18" s="88" customFormat="1" ht="75">
      <c r="B19" s="90">
        <f t="shared" si="0"/>
        <v>16</v>
      </c>
      <c r="C19" s="93" t="s">
        <v>609</v>
      </c>
      <c r="D19" s="94" t="s">
        <v>22</v>
      </c>
      <c r="E19" s="94" t="s">
        <v>610</v>
      </c>
      <c r="F19" s="278" t="e">
        <f>1+(0.45*('Спр. инф.'!K125-1))</f>
        <v>#N/A</v>
      </c>
      <c r="G19" s="279"/>
      <c r="H19" s="279"/>
      <c r="I19" s="279"/>
      <c r="J19" s="279"/>
      <c r="K19" s="279"/>
      <c r="L19" s="279"/>
      <c r="M19" s="279"/>
      <c r="N19" s="279"/>
      <c r="O19" s="279"/>
      <c r="P19" s="279"/>
      <c r="Q19" s="280"/>
      <c r="R19" s="94" t="s">
        <v>22</v>
      </c>
    </row>
    <row r="20" spans="2:18" ht="15">
      <c r="B20" s="283" t="s">
        <v>535</v>
      </c>
      <c r="C20" s="284"/>
      <c r="D20" s="284"/>
      <c r="E20" s="284"/>
      <c r="F20" s="284"/>
      <c r="G20" s="284"/>
      <c r="H20" s="284"/>
      <c r="I20" s="284"/>
      <c r="J20" s="284"/>
      <c r="K20" s="284"/>
      <c r="L20" s="284"/>
      <c r="M20" s="284"/>
      <c r="N20" s="284"/>
      <c r="O20" s="284"/>
      <c r="P20" s="284"/>
      <c r="Q20" s="284"/>
      <c r="R20" s="285"/>
    </row>
    <row r="21" spans="2:18" ht="30">
      <c r="B21" s="89">
        <v>17</v>
      </c>
      <c r="C21" s="98" t="s">
        <v>536</v>
      </c>
      <c r="D21" s="89" t="s">
        <v>19</v>
      </c>
      <c r="E21" s="90" t="s">
        <v>18</v>
      </c>
      <c r="F21" s="116">
        <f>'Исходная информация'!G89</f>
        <v>0</v>
      </c>
      <c r="G21" s="116">
        <f>'Исходная информация'!H89</f>
        <v>0</v>
      </c>
      <c r="H21" s="116">
        <f>'Исходная информация'!I89</f>
        <v>0</v>
      </c>
      <c r="I21" s="116">
        <f>'Исходная информация'!J89</f>
        <v>0</v>
      </c>
      <c r="J21" s="116">
        <f>'Исходная информация'!K89</f>
        <v>0</v>
      </c>
      <c r="K21" s="116">
        <f>'Исходная информация'!L89</f>
        <v>0</v>
      </c>
      <c r="L21" s="116">
        <f>'Исходная информация'!M89</f>
        <v>0</v>
      </c>
      <c r="M21" s="116">
        <f>'Исходная информация'!N89</f>
        <v>0</v>
      </c>
      <c r="N21" s="116">
        <f>'Исходная информация'!O89</f>
        <v>0</v>
      </c>
      <c r="O21" s="116">
        <f>'Исходная информация'!P89</f>
        <v>0</v>
      </c>
      <c r="P21" s="116">
        <f>'Исходная информация'!Q89</f>
        <v>0</v>
      </c>
      <c r="Q21" s="116">
        <f>'Исходная информация'!R89</f>
        <v>0</v>
      </c>
      <c r="R21" s="89">
        <f>SUM(F21:Q21)</f>
        <v>0</v>
      </c>
    </row>
    <row r="22" spans="2:18" s="88" customFormat="1" ht="30">
      <c r="B22" s="90">
        <f>B21+1</f>
        <v>18</v>
      </c>
      <c r="C22" s="99" t="s">
        <v>33</v>
      </c>
      <c r="D22" s="90" t="s">
        <v>19</v>
      </c>
      <c r="E22" s="90" t="s">
        <v>18</v>
      </c>
      <c r="F22" s="116">
        <f>'Исходная информация'!G87</f>
        <v>0</v>
      </c>
      <c r="G22" s="116">
        <f>'Исходная информация'!H87</f>
        <v>0</v>
      </c>
      <c r="H22" s="116">
        <f>'Исходная информация'!I87</f>
        <v>0</v>
      </c>
      <c r="I22" s="116">
        <f>'Исходная информация'!J87</f>
        <v>0</v>
      </c>
      <c r="J22" s="116">
        <f>'Исходная информация'!K87</f>
        <v>0</v>
      </c>
      <c r="K22" s="116">
        <f>'Исходная информация'!L87</f>
        <v>0</v>
      </c>
      <c r="L22" s="116">
        <f>'Исходная информация'!M87</f>
        <v>0</v>
      </c>
      <c r="M22" s="116">
        <f>'Исходная информация'!N87</f>
        <v>0</v>
      </c>
      <c r="N22" s="116">
        <f>'Исходная информация'!O87</f>
        <v>0</v>
      </c>
      <c r="O22" s="116">
        <f>'Исходная информация'!P87</f>
        <v>0</v>
      </c>
      <c r="P22" s="116">
        <f>'Исходная информация'!Q87</f>
        <v>0</v>
      </c>
      <c r="Q22" s="116">
        <f>'Исходная информация'!R87</f>
        <v>0</v>
      </c>
      <c r="R22" s="90">
        <f>SUM(F22:Q22)</f>
        <v>0</v>
      </c>
    </row>
    <row r="23" spans="2:18" s="88" customFormat="1" ht="15">
      <c r="B23" s="90">
        <f aca="true" t="shared" si="2" ref="B23:B34">B22+1</f>
        <v>19</v>
      </c>
      <c r="C23" s="99" t="s">
        <v>527</v>
      </c>
      <c r="D23" s="90" t="s">
        <v>528</v>
      </c>
      <c r="E23" s="90" t="s">
        <v>18</v>
      </c>
      <c r="F23" s="286">
        <f>'Исходная информация'!G90</f>
        <v>0</v>
      </c>
      <c r="G23" s="287"/>
      <c r="H23" s="287"/>
      <c r="I23" s="287"/>
      <c r="J23" s="287"/>
      <c r="K23" s="287"/>
      <c r="L23" s="287"/>
      <c r="M23" s="287"/>
      <c r="N23" s="287"/>
      <c r="O23" s="287"/>
      <c r="P23" s="287"/>
      <c r="Q23" s="288"/>
      <c r="R23" s="90" t="s">
        <v>22</v>
      </c>
    </row>
    <row r="24" spans="2:18" s="88" customFormat="1" ht="30">
      <c r="B24" s="90">
        <f t="shared" si="2"/>
        <v>20</v>
      </c>
      <c r="C24" s="99" t="s">
        <v>27</v>
      </c>
      <c r="D24" s="90" t="s">
        <v>20</v>
      </c>
      <c r="E24" s="90" t="s">
        <v>546</v>
      </c>
      <c r="F24" s="289" t="e">
        <f>F13</f>
        <v>#N/A</v>
      </c>
      <c r="G24" s="290"/>
      <c r="H24" s="290"/>
      <c r="I24" s="290"/>
      <c r="J24" s="290"/>
      <c r="K24" s="290"/>
      <c r="L24" s="290"/>
      <c r="M24" s="290"/>
      <c r="N24" s="290"/>
      <c r="O24" s="290"/>
      <c r="P24" s="290"/>
      <c r="Q24" s="291"/>
      <c r="R24" s="90"/>
    </row>
    <row r="25" spans="2:18" s="88" customFormat="1" ht="30">
      <c r="B25" s="90">
        <f t="shared" si="2"/>
        <v>21</v>
      </c>
      <c r="C25" s="99" t="s">
        <v>537</v>
      </c>
      <c r="D25" s="90" t="s">
        <v>20</v>
      </c>
      <c r="E25" s="90" t="s">
        <v>546</v>
      </c>
      <c r="F25" s="286" t="e">
        <f>VLOOKUP('Исходная информация'!G85,'Спр. инф.'!$B$87:$D$104,3,0)</f>
        <v>#N/A</v>
      </c>
      <c r="G25" s="287"/>
      <c r="H25" s="287"/>
      <c r="I25" s="287"/>
      <c r="J25" s="287"/>
      <c r="K25" s="287"/>
      <c r="L25" s="287"/>
      <c r="M25" s="287"/>
      <c r="N25" s="287"/>
      <c r="O25" s="287"/>
      <c r="P25" s="287"/>
      <c r="Q25" s="288"/>
      <c r="R25" s="90" t="s">
        <v>22</v>
      </c>
    </row>
    <row r="26" spans="2:18" s="88" customFormat="1" ht="30">
      <c r="B26" s="90">
        <f t="shared" si="2"/>
        <v>22</v>
      </c>
      <c r="C26" s="91" t="s">
        <v>24</v>
      </c>
      <c r="D26" s="90" t="s">
        <v>20</v>
      </c>
      <c r="E26" s="90" t="s">
        <v>529</v>
      </c>
      <c r="F26" s="90">
        <f>'Финальный лист'!E8</f>
        <v>0</v>
      </c>
      <c r="G26" s="90">
        <f>'Финальный лист'!F8</f>
        <v>0</v>
      </c>
      <c r="H26" s="90">
        <f>'Финальный лист'!G8</f>
        <v>0</v>
      </c>
      <c r="I26" s="90">
        <f>'Финальный лист'!H8</f>
        <v>0</v>
      </c>
      <c r="J26" s="90">
        <f>'Финальный лист'!I8</f>
        <v>0</v>
      </c>
      <c r="K26" s="90">
        <f>'Финальный лист'!J8</f>
        <v>0</v>
      </c>
      <c r="L26" s="90">
        <f>'Финальный лист'!K8</f>
        <v>0</v>
      </c>
      <c r="M26" s="90">
        <f>'Финальный лист'!L8</f>
        <v>0</v>
      </c>
      <c r="N26" s="90">
        <f>'Финальный лист'!M8</f>
        <v>0</v>
      </c>
      <c r="O26" s="90">
        <f>'Финальный лист'!N8</f>
        <v>0</v>
      </c>
      <c r="P26" s="90">
        <f>'Финальный лист'!O8</f>
        <v>0</v>
      </c>
      <c r="Q26" s="90">
        <f>'Финальный лист'!P8</f>
        <v>0</v>
      </c>
      <c r="R26" s="90" t="s">
        <v>22</v>
      </c>
    </row>
    <row r="27" spans="2:18" s="88" customFormat="1" ht="45">
      <c r="B27" s="90">
        <f t="shared" si="2"/>
        <v>23</v>
      </c>
      <c r="C27" s="91" t="s">
        <v>25</v>
      </c>
      <c r="D27" s="90" t="s">
        <v>20</v>
      </c>
      <c r="E27" s="90" t="s">
        <v>26</v>
      </c>
      <c r="F27" s="242" t="e">
        <f>VLOOKUP('Исходная информация'!G10,Климатология!$F$8:$Y$476,5,0)</f>
        <v>#N/A</v>
      </c>
      <c r="G27" s="242"/>
      <c r="H27" s="242"/>
      <c r="I27" s="242"/>
      <c r="J27" s="242"/>
      <c r="K27" s="242"/>
      <c r="L27" s="242"/>
      <c r="M27" s="242"/>
      <c r="N27" s="242"/>
      <c r="O27" s="242"/>
      <c r="P27" s="242"/>
      <c r="Q27" s="242"/>
      <c r="R27" s="90" t="s">
        <v>22</v>
      </c>
    </row>
    <row r="28" spans="2:18" ht="30">
      <c r="B28" s="89">
        <f t="shared" si="2"/>
        <v>24</v>
      </c>
      <c r="C28" s="100" t="s">
        <v>542</v>
      </c>
      <c r="D28" s="89" t="s">
        <v>528</v>
      </c>
      <c r="E28" s="89"/>
      <c r="F28" s="90">
        <f>F21*$F$23</f>
        <v>0</v>
      </c>
      <c r="G28" s="90">
        <f aca="true" t="shared" si="3" ref="G28:Q28">G21*$F$23</f>
        <v>0</v>
      </c>
      <c r="H28" s="90">
        <f t="shared" si="3"/>
        <v>0</v>
      </c>
      <c r="I28" s="90">
        <f t="shared" si="3"/>
        <v>0</v>
      </c>
      <c r="J28" s="90">
        <f t="shared" si="3"/>
        <v>0</v>
      </c>
      <c r="K28" s="90">
        <f t="shared" si="3"/>
        <v>0</v>
      </c>
      <c r="L28" s="90">
        <f t="shared" si="3"/>
        <v>0</v>
      </c>
      <c r="M28" s="90">
        <f t="shared" si="3"/>
        <v>0</v>
      </c>
      <c r="N28" s="90">
        <f t="shared" si="3"/>
        <v>0</v>
      </c>
      <c r="O28" s="90">
        <f t="shared" si="3"/>
        <v>0</v>
      </c>
      <c r="P28" s="90">
        <f t="shared" si="3"/>
        <v>0</v>
      </c>
      <c r="Q28" s="90">
        <f t="shared" si="3"/>
        <v>0</v>
      </c>
      <c r="R28" s="89">
        <f aca="true" t="shared" si="4" ref="R28:R34">SUM(F28:Q28)</f>
        <v>0</v>
      </c>
    </row>
    <row r="29" spans="2:18" ht="30">
      <c r="B29" s="89">
        <f t="shared" si="2"/>
        <v>25</v>
      </c>
      <c r="C29" s="100" t="s">
        <v>543</v>
      </c>
      <c r="D29" s="89" t="s">
        <v>528</v>
      </c>
      <c r="E29" s="89"/>
      <c r="F29" s="90">
        <f>F22*24-F28-F30</f>
        <v>0</v>
      </c>
      <c r="G29" s="90">
        <f aca="true" t="shared" si="5" ref="G29:Q29">G22*24-G28-G30</f>
        <v>0</v>
      </c>
      <c r="H29" s="90">
        <f t="shared" si="5"/>
        <v>0</v>
      </c>
      <c r="I29" s="90">
        <f t="shared" si="5"/>
        <v>0</v>
      </c>
      <c r="J29" s="90">
        <f t="shared" si="5"/>
        <v>0</v>
      </c>
      <c r="K29" s="90">
        <f t="shared" si="5"/>
        <v>0</v>
      </c>
      <c r="L29" s="90">
        <f t="shared" si="5"/>
        <v>0</v>
      </c>
      <c r="M29" s="90">
        <f t="shared" si="5"/>
        <v>0</v>
      </c>
      <c r="N29" s="90">
        <f t="shared" si="5"/>
        <v>0</v>
      </c>
      <c r="O29" s="90">
        <f t="shared" si="5"/>
        <v>0</v>
      </c>
      <c r="P29" s="90">
        <f t="shared" si="5"/>
        <v>0</v>
      </c>
      <c r="Q29" s="90">
        <f t="shared" si="5"/>
        <v>0</v>
      </c>
      <c r="R29" s="89">
        <f t="shared" si="4"/>
        <v>0</v>
      </c>
    </row>
    <row r="30" spans="2:18" s="88" customFormat="1" ht="30">
      <c r="B30" s="90">
        <f t="shared" si="2"/>
        <v>26</v>
      </c>
      <c r="C30" s="93" t="s">
        <v>625</v>
      </c>
      <c r="D30" s="94" t="s">
        <v>528</v>
      </c>
      <c r="E30" s="94"/>
      <c r="F30" s="94">
        <f>F21*'Финальный лист'!$Q$9</f>
        <v>0</v>
      </c>
      <c r="G30" s="94">
        <f>G21*'Финальный лист'!$Q$9</f>
        <v>0</v>
      </c>
      <c r="H30" s="94">
        <f>H21*'Финальный лист'!$Q$9</f>
        <v>0</v>
      </c>
      <c r="I30" s="94">
        <f>I21*'Финальный лист'!$Q$9</f>
        <v>0</v>
      </c>
      <c r="J30" s="94">
        <f>J21*'Финальный лист'!$Q$9</f>
        <v>0</v>
      </c>
      <c r="K30" s="94">
        <f>K21*'Финальный лист'!$Q$9</f>
        <v>0</v>
      </c>
      <c r="L30" s="94">
        <f>L21*'Финальный лист'!$Q$9</f>
        <v>0</v>
      </c>
      <c r="M30" s="94">
        <f>M21*'Финальный лист'!$Q$9</f>
        <v>0</v>
      </c>
      <c r="N30" s="94">
        <f>N21*'Финальный лист'!$Q$9</f>
        <v>0</v>
      </c>
      <c r="O30" s="94">
        <f>O21*'Финальный лист'!$Q$9</f>
        <v>0</v>
      </c>
      <c r="P30" s="94">
        <f>P21*'Финальный лист'!$Q$9</f>
        <v>0</v>
      </c>
      <c r="Q30" s="94">
        <f>Q21*'Финальный лист'!$Q$9</f>
        <v>0</v>
      </c>
      <c r="R30" s="94">
        <f>SUM(F30:Q30)</f>
        <v>0</v>
      </c>
    </row>
    <row r="31" spans="2:18" s="88" customFormat="1" ht="30">
      <c r="B31" s="90">
        <f t="shared" si="2"/>
        <v>27</v>
      </c>
      <c r="C31" s="91" t="s">
        <v>538</v>
      </c>
      <c r="D31" s="90" t="s">
        <v>17</v>
      </c>
      <c r="E31" s="90" t="s">
        <v>35</v>
      </c>
      <c r="F31" s="90" t="e">
        <f aca="true" t="shared" si="6" ref="F31:Q31">$F$4*($F$24-F26)/($F$24-$F$27)*$F$16*F28*F18*$F$19</f>
        <v>#N/A</v>
      </c>
      <c r="G31" s="90" t="e">
        <f t="shared" si="6"/>
        <v>#N/A</v>
      </c>
      <c r="H31" s="90" t="e">
        <f t="shared" si="6"/>
        <v>#N/A</v>
      </c>
      <c r="I31" s="90" t="e">
        <f t="shared" si="6"/>
        <v>#N/A</v>
      </c>
      <c r="J31" s="90" t="e">
        <f t="shared" si="6"/>
        <v>#N/A</v>
      </c>
      <c r="K31" s="90" t="e">
        <f t="shared" si="6"/>
        <v>#N/A</v>
      </c>
      <c r="L31" s="90" t="e">
        <f t="shared" si="6"/>
        <v>#N/A</v>
      </c>
      <c r="M31" s="90" t="e">
        <f t="shared" si="6"/>
        <v>#N/A</v>
      </c>
      <c r="N31" s="90" t="e">
        <f t="shared" si="6"/>
        <v>#N/A</v>
      </c>
      <c r="O31" s="90" t="e">
        <f t="shared" si="6"/>
        <v>#N/A</v>
      </c>
      <c r="P31" s="90" t="e">
        <f t="shared" si="6"/>
        <v>#N/A</v>
      </c>
      <c r="Q31" s="90" t="e">
        <f t="shared" si="6"/>
        <v>#N/A</v>
      </c>
      <c r="R31" s="90" t="e">
        <f t="shared" si="4"/>
        <v>#N/A</v>
      </c>
    </row>
    <row r="32" spans="2:18" s="88" customFormat="1" ht="30">
      <c r="B32" s="90">
        <f t="shared" si="2"/>
        <v>28</v>
      </c>
      <c r="C32" s="91" t="s">
        <v>624</v>
      </c>
      <c r="D32" s="90" t="s">
        <v>17</v>
      </c>
      <c r="E32" s="90" t="s">
        <v>35</v>
      </c>
      <c r="F32" s="90" t="e">
        <f aca="true" t="shared" si="7" ref="F32:Q32">$F$4*($F$25-F26)/($F$24-$F$27)*$F$16*F29*F18*$F$19</f>
        <v>#N/A</v>
      </c>
      <c r="G32" s="90" t="e">
        <f t="shared" si="7"/>
        <v>#N/A</v>
      </c>
      <c r="H32" s="90" t="e">
        <f t="shared" si="7"/>
        <v>#N/A</v>
      </c>
      <c r="I32" s="90" t="e">
        <f t="shared" si="7"/>
        <v>#N/A</v>
      </c>
      <c r="J32" s="90" t="e">
        <f t="shared" si="7"/>
        <v>#N/A</v>
      </c>
      <c r="K32" s="90" t="e">
        <f t="shared" si="7"/>
        <v>#N/A</v>
      </c>
      <c r="L32" s="90" t="e">
        <f t="shared" si="7"/>
        <v>#N/A</v>
      </c>
      <c r="M32" s="90" t="e">
        <f t="shared" si="7"/>
        <v>#N/A</v>
      </c>
      <c r="N32" s="90" t="e">
        <f t="shared" si="7"/>
        <v>#N/A</v>
      </c>
      <c r="O32" s="90" t="e">
        <f t="shared" si="7"/>
        <v>#N/A</v>
      </c>
      <c r="P32" s="90" t="e">
        <f t="shared" si="7"/>
        <v>#N/A</v>
      </c>
      <c r="Q32" s="90" t="e">
        <f t="shared" si="7"/>
        <v>#N/A</v>
      </c>
      <c r="R32" s="90" t="e">
        <f t="shared" si="4"/>
        <v>#N/A</v>
      </c>
    </row>
    <row r="33" spans="2:18" s="88" customFormat="1" ht="30">
      <c r="B33" s="90">
        <f t="shared" si="2"/>
        <v>29</v>
      </c>
      <c r="C33" s="93" t="s">
        <v>626</v>
      </c>
      <c r="D33" s="90" t="s">
        <v>17</v>
      </c>
      <c r="E33" s="90" t="s">
        <v>35</v>
      </c>
      <c r="F33" s="90" t="e">
        <f aca="true" t="shared" si="8" ref="F33:Q33">$F$4*($F$24-F26)/($F$24-$F$27)*$F$16*F30*F18*$F$19</f>
        <v>#N/A</v>
      </c>
      <c r="G33" s="90" t="e">
        <f t="shared" si="8"/>
        <v>#N/A</v>
      </c>
      <c r="H33" s="90" t="e">
        <f t="shared" si="8"/>
        <v>#N/A</v>
      </c>
      <c r="I33" s="90" t="e">
        <f t="shared" si="8"/>
        <v>#N/A</v>
      </c>
      <c r="J33" s="90" t="e">
        <f t="shared" si="8"/>
        <v>#N/A</v>
      </c>
      <c r="K33" s="90" t="e">
        <f t="shared" si="8"/>
        <v>#N/A</v>
      </c>
      <c r="L33" s="90" t="e">
        <f t="shared" si="8"/>
        <v>#N/A</v>
      </c>
      <c r="M33" s="90" t="e">
        <f t="shared" si="8"/>
        <v>#N/A</v>
      </c>
      <c r="N33" s="90" t="e">
        <f t="shared" si="8"/>
        <v>#N/A</v>
      </c>
      <c r="O33" s="90" t="e">
        <f t="shared" si="8"/>
        <v>#N/A</v>
      </c>
      <c r="P33" s="90" t="e">
        <f t="shared" si="8"/>
        <v>#N/A</v>
      </c>
      <c r="Q33" s="90" t="e">
        <f t="shared" si="8"/>
        <v>#N/A</v>
      </c>
      <c r="R33" s="94" t="e">
        <f>SUM(F33:Q33)</f>
        <v>#N/A</v>
      </c>
    </row>
    <row r="34" spans="2:18" s="88" customFormat="1" ht="42.75">
      <c r="B34" s="95">
        <f t="shared" si="2"/>
        <v>30</v>
      </c>
      <c r="C34" s="101" t="s">
        <v>545</v>
      </c>
      <c r="D34" s="95" t="s">
        <v>17</v>
      </c>
      <c r="E34" s="95"/>
      <c r="F34" s="95" t="e">
        <f>SUM(F31:F33)</f>
        <v>#N/A</v>
      </c>
      <c r="G34" s="95" t="e">
        <f aca="true" t="shared" si="9" ref="G34:Q34">SUM(G31:G33)</f>
        <v>#N/A</v>
      </c>
      <c r="H34" s="95" t="e">
        <f t="shared" si="9"/>
        <v>#N/A</v>
      </c>
      <c r="I34" s="95" t="e">
        <f t="shared" si="9"/>
        <v>#N/A</v>
      </c>
      <c r="J34" s="95" t="e">
        <f t="shared" si="9"/>
        <v>#N/A</v>
      </c>
      <c r="K34" s="95" t="e">
        <f t="shared" si="9"/>
        <v>#N/A</v>
      </c>
      <c r="L34" s="95" t="e">
        <f t="shared" si="9"/>
        <v>#N/A</v>
      </c>
      <c r="M34" s="95" t="e">
        <f t="shared" si="9"/>
        <v>#N/A</v>
      </c>
      <c r="N34" s="95" t="e">
        <f t="shared" si="9"/>
        <v>#N/A</v>
      </c>
      <c r="O34" s="95" t="e">
        <f t="shared" si="9"/>
        <v>#N/A</v>
      </c>
      <c r="P34" s="95" t="e">
        <f t="shared" si="9"/>
        <v>#N/A</v>
      </c>
      <c r="Q34" s="95" t="e">
        <f t="shared" si="9"/>
        <v>#N/A</v>
      </c>
      <c r="R34" s="95" t="e">
        <f t="shared" si="4"/>
        <v>#N/A</v>
      </c>
    </row>
    <row r="35" spans="2:18" s="88" customFormat="1" ht="15">
      <c r="B35" s="281" t="s">
        <v>544</v>
      </c>
      <c r="C35" s="281"/>
      <c r="D35" s="281"/>
      <c r="E35" s="281"/>
      <c r="F35" s="281"/>
      <c r="G35" s="281"/>
      <c r="H35" s="281"/>
      <c r="I35" s="281"/>
      <c r="J35" s="281"/>
      <c r="K35" s="281"/>
      <c r="L35" s="281"/>
      <c r="M35" s="281"/>
      <c r="N35" s="281"/>
      <c r="O35" s="281"/>
      <c r="P35" s="281"/>
      <c r="Q35" s="281"/>
      <c r="R35" s="281"/>
    </row>
    <row r="36" spans="2:18" s="103" customFormat="1" ht="28.5">
      <c r="B36" s="102">
        <v>31</v>
      </c>
      <c r="C36" s="101" t="str">
        <f>C11</f>
        <v>Нормативное потребление тепловой энергии на нужды отопления,</v>
      </c>
      <c r="D36" s="95" t="str">
        <f>D11</f>
        <v>Гкал</v>
      </c>
      <c r="E36" s="101"/>
      <c r="F36" s="101" t="e">
        <f aca="true" t="shared" si="10" ref="F36:R36">F11</f>
        <v>#N/A</v>
      </c>
      <c r="G36" s="101" t="e">
        <f t="shared" si="10"/>
        <v>#N/A</v>
      </c>
      <c r="H36" s="101" t="e">
        <f t="shared" si="10"/>
        <v>#N/A</v>
      </c>
      <c r="I36" s="101" t="e">
        <f t="shared" si="10"/>
        <v>#N/A</v>
      </c>
      <c r="J36" s="101" t="e">
        <f t="shared" si="10"/>
        <v>#N/A</v>
      </c>
      <c r="K36" s="101" t="e">
        <f t="shared" si="10"/>
        <v>#N/A</v>
      </c>
      <c r="L36" s="101" t="e">
        <f t="shared" si="10"/>
        <v>#N/A</v>
      </c>
      <c r="M36" s="101" t="e">
        <f t="shared" si="10"/>
        <v>#N/A</v>
      </c>
      <c r="N36" s="101" t="e">
        <f t="shared" si="10"/>
        <v>#N/A</v>
      </c>
      <c r="O36" s="101" t="e">
        <f t="shared" si="10"/>
        <v>#N/A</v>
      </c>
      <c r="P36" s="101" t="e">
        <f t="shared" si="10"/>
        <v>#N/A</v>
      </c>
      <c r="Q36" s="101" t="e">
        <f t="shared" si="10"/>
        <v>#N/A</v>
      </c>
      <c r="R36" s="101" t="e">
        <f t="shared" si="10"/>
        <v>#N/A</v>
      </c>
    </row>
    <row r="37" spans="2:18" s="103" customFormat="1" ht="42.75">
      <c r="B37" s="102">
        <f>B36+1</f>
        <v>32</v>
      </c>
      <c r="C37" s="101" t="s">
        <v>545</v>
      </c>
      <c r="D37" s="95" t="str">
        <f>D34</f>
        <v>Гкал</v>
      </c>
      <c r="E37" s="101"/>
      <c r="F37" s="101" t="e">
        <f aca="true" t="shared" si="11" ref="F37:R37">F34</f>
        <v>#N/A</v>
      </c>
      <c r="G37" s="101" t="e">
        <f t="shared" si="11"/>
        <v>#N/A</v>
      </c>
      <c r="H37" s="101" t="e">
        <f t="shared" si="11"/>
        <v>#N/A</v>
      </c>
      <c r="I37" s="101" t="e">
        <f t="shared" si="11"/>
        <v>#N/A</v>
      </c>
      <c r="J37" s="101" t="e">
        <f t="shared" si="11"/>
        <v>#N/A</v>
      </c>
      <c r="K37" s="101" t="e">
        <f t="shared" si="11"/>
        <v>#N/A</v>
      </c>
      <c r="L37" s="101" t="e">
        <f t="shared" si="11"/>
        <v>#N/A</v>
      </c>
      <c r="M37" s="101" t="e">
        <f t="shared" si="11"/>
        <v>#N/A</v>
      </c>
      <c r="N37" s="101" t="e">
        <f t="shared" si="11"/>
        <v>#N/A</v>
      </c>
      <c r="O37" s="101" t="e">
        <f t="shared" si="11"/>
        <v>#N/A</v>
      </c>
      <c r="P37" s="101" t="e">
        <f t="shared" si="11"/>
        <v>#N/A</v>
      </c>
      <c r="Q37" s="101" t="e">
        <f t="shared" si="11"/>
        <v>#N/A</v>
      </c>
      <c r="R37" s="101" t="e">
        <f t="shared" si="11"/>
        <v>#N/A</v>
      </c>
    </row>
    <row r="38" spans="2:18" ht="15">
      <c r="B38" s="104"/>
      <c r="C38" s="105"/>
      <c r="D38" s="106"/>
      <c r="G38" s="107"/>
      <c r="H38" s="107"/>
      <c r="I38" s="107"/>
      <c r="J38" s="107"/>
      <c r="K38" s="107"/>
      <c r="L38" s="107"/>
      <c r="M38" s="107"/>
      <c r="N38" s="107"/>
      <c r="O38" s="107"/>
      <c r="P38" s="107"/>
      <c r="Q38" s="107"/>
      <c r="R38" s="104"/>
    </row>
    <row r="39" spans="2:18" ht="15" hidden="1">
      <c r="B39" s="104"/>
      <c r="C39" s="105"/>
      <c r="D39" s="106"/>
      <c r="E39" s="108"/>
      <c r="G39" s="107"/>
      <c r="H39" s="107"/>
      <c r="I39" s="107"/>
      <c r="J39" s="107"/>
      <c r="K39" s="107"/>
      <c r="L39" s="107"/>
      <c r="M39" s="107"/>
      <c r="N39" s="107"/>
      <c r="O39" s="107"/>
      <c r="P39" s="107"/>
      <c r="Q39" s="107"/>
      <c r="R39" s="104"/>
    </row>
    <row r="40" ht="15" hidden="1"/>
    <row r="41" ht="15" hidden="1"/>
    <row r="42" ht="15.75" customHeight="1"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sheetData>
  <sheetProtection sheet="1" objects="1" scenarios="1" selectLockedCells="1" selectUnlockedCells="1"/>
  <mergeCells count="19">
    <mergeCell ref="F9:Q9"/>
    <mergeCell ref="F10:Q10"/>
    <mergeCell ref="F13:Q13"/>
    <mergeCell ref="B3:R3"/>
    <mergeCell ref="F4:Q4"/>
    <mergeCell ref="F5:Q5"/>
    <mergeCell ref="F6:Q6"/>
    <mergeCell ref="F7:Q7"/>
    <mergeCell ref="F8:Q8"/>
    <mergeCell ref="F14:Q14"/>
    <mergeCell ref="F16:Q16"/>
    <mergeCell ref="B35:R35"/>
    <mergeCell ref="F19:Q19"/>
    <mergeCell ref="B20:R20"/>
    <mergeCell ref="F23:Q23"/>
    <mergeCell ref="F24:Q24"/>
    <mergeCell ref="F25:Q25"/>
    <mergeCell ref="F27:Q27"/>
    <mergeCell ref="F17:Q17"/>
  </mergeCells>
  <hyperlinks>
    <hyperlink ref="T5" location="'Спр. инф.'!A3" display="справка"/>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2018-12-14T07:41:38Z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